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<sst xmlns="http://schemas.openxmlformats.org/spreadsheetml/2006/main" count="309" uniqueCount="217">
  <si>
    <t>KONTO</t>
  </si>
  <si>
    <t>NAZIV KONTA</t>
  </si>
  <si>
    <t>SVEGA</t>
  </si>
  <si>
    <t>Doprinos za zdravstveno osiguranje</t>
  </si>
  <si>
    <t>Prevoz na posao I sa posla-markice</t>
  </si>
  <si>
    <t>Otpremnina prilikom odlaska u penz.</t>
  </si>
  <si>
    <t>Usluge za elektricnu energiju</t>
  </si>
  <si>
    <t>Centralno grejanje</t>
  </si>
  <si>
    <t>Usluge vodovoda I kanalizacije</t>
  </si>
  <si>
    <t>Odvoz otpada</t>
  </si>
  <si>
    <t>Telefon,teleks I telefaks</t>
  </si>
  <si>
    <t>Internet I slicno</t>
  </si>
  <si>
    <t>Usluge mobilnog telefona</t>
  </si>
  <si>
    <t>Usluge dostave</t>
  </si>
  <si>
    <t>Osiguranje vozila</t>
  </si>
  <si>
    <t>Osiguranje opreme</t>
  </si>
  <si>
    <t>Ostali tros.za pos.put.u zem.-putarine</t>
  </si>
  <si>
    <t>Ostale kompjuterske usluge</t>
  </si>
  <si>
    <t>Usluge obrazovanja I usavr.zaposlenih</t>
  </si>
  <si>
    <t>Usluge informisanja javnosti</t>
  </si>
  <si>
    <t>Reprezentacija</t>
  </si>
  <si>
    <t>Ostale opste usluge</t>
  </si>
  <si>
    <t>Stolarski radovi</t>
  </si>
  <si>
    <t>Radovi na vodovodu I kanalizaciji</t>
  </si>
  <si>
    <t>Elektricne instalacije</t>
  </si>
  <si>
    <t>Mehanicke popravke-vozila</t>
  </si>
  <si>
    <t>Limarski radovi na vozilima</t>
  </si>
  <si>
    <t>Kancelarijski materijal</t>
  </si>
  <si>
    <t>Strucna literatura za red.pot.zaposle.</t>
  </si>
  <si>
    <t>Benzin</t>
  </si>
  <si>
    <t xml:space="preserve">Ulja I maziva </t>
  </si>
  <si>
    <t>Ostali materijal za prevozna sredastva</t>
  </si>
  <si>
    <t>Materijal za med.testove-sanitet.mat.</t>
  </si>
  <si>
    <t>Materijal za laboratorijske testove</t>
  </si>
  <si>
    <t>Lekovi na recept - lekovi</t>
  </si>
  <si>
    <t>Hemijska sredstva za ciscenje</t>
  </si>
  <si>
    <t>Inventar za odrzavanje higijene</t>
  </si>
  <si>
    <t>Ostali materijal za odrzavanje higijene</t>
  </si>
  <si>
    <t>Alat I inventar</t>
  </si>
  <si>
    <t>Ostali materijal posebne namene</t>
  </si>
  <si>
    <t>Amortizacija zgrada I gradj.objek.</t>
  </si>
  <si>
    <t>Amortizacija opreme</t>
  </si>
  <si>
    <t>Kazne za kasnjenje</t>
  </si>
  <si>
    <t>Registracija vozila</t>
  </si>
  <si>
    <t>Ostali porezi</t>
  </si>
  <si>
    <t>Republicke takse</t>
  </si>
  <si>
    <t>Sudske takse</t>
  </si>
  <si>
    <t>Obavezne takse</t>
  </si>
  <si>
    <t>Plate dodaci I naknade zaposlenih</t>
  </si>
  <si>
    <t>Doprinos za PIO</t>
  </si>
  <si>
    <t>Doprinos za nezaposlenost</t>
  </si>
  <si>
    <t>Otpremnine I pomoci</t>
  </si>
  <si>
    <t>Troskovi platnog prometa I ban.usl.</t>
  </si>
  <si>
    <t>Energetske usluge</t>
  </si>
  <si>
    <t>Komunalne usluge</t>
  </si>
  <si>
    <t>Usluge komunikacija</t>
  </si>
  <si>
    <t>Troskovi sluzb.putovanja u zemlji</t>
  </si>
  <si>
    <t>Kompjuterske usluge</t>
  </si>
  <si>
    <t>Usl.obrazovanja I usavr.zaposlenih</t>
  </si>
  <si>
    <t>Usluge informisanja</t>
  </si>
  <si>
    <t>Strucne usluge</t>
  </si>
  <si>
    <t>Usluge za domacin.i ugostiteljstvo</t>
  </si>
  <si>
    <t>Medicinske usluge</t>
  </si>
  <si>
    <t>Tekuce popravke I odrz.zgrada I ob</t>
  </si>
  <si>
    <t>Tekuce popravke I odrz.opreme</t>
  </si>
  <si>
    <t>Administrativni materijal</t>
  </si>
  <si>
    <t>Mater.za obraz.i usavrs.zaposlenih</t>
  </si>
  <si>
    <t>Materijal za saobracaj</t>
  </si>
  <si>
    <t>Medicinski I laboratorijski materijal</t>
  </si>
  <si>
    <t>Mater.za odrzavanje hig.i ugostitelj</t>
  </si>
  <si>
    <t>Materijal za posebne namene</t>
  </si>
  <si>
    <t>RZZO - energenti</t>
  </si>
  <si>
    <t>RZZO - materijalni i ostali troškovi</t>
  </si>
  <si>
    <t>RZZO - lekovi</t>
  </si>
  <si>
    <t>RZZO - sanitetski i medicinski materijal</t>
  </si>
  <si>
    <t>Transf.izm.bud.kor.na ist.nivou-RZZO</t>
  </si>
  <si>
    <t>Pokloni za decu zaposlenih</t>
  </si>
  <si>
    <t>Pomoć u med.lečenju zapos.ili člana uže porodice</t>
  </si>
  <si>
    <t>Nagrade zaposlenima i ostali posebni rashodi</t>
  </si>
  <si>
    <t>Pošta</t>
  </si>
  <si>
    <t>Osiguranje zgrada</t>
  </si>
  <si>
    <t>Usluge javnog zdravstva-inspekcija i analiza</t>
  </si>
  <si>
    <t>Zidarska radovi</t>
  </si>
  <si>
    <t>Molersko radovi</t>
  </si>
  <si>
    <t>Ostale usluge komunikacije</t>
  </si>
  <si>
    <t>Izdaci za strucne ispite-clan.kom.i drugo</t>
  </si>
  <si>
    <t>Ostale usluge i materijal za tek.popravke</t>
  </si>
  <si>
    <t>Materijal za med.testove-RO mat.</t>
  </si>
  <si>
    <t>Prihodi od zakupa-Kopaonik</t>
  </si>
  <si>
    <t>Prihodi od zakupa-ostali zakupi</t>
  </si>
  <si>
    <t>Usluge čišćenja</t>
  </si>
  <si>
    <t>Ugradna oprema</t>
  </si>
  <si>
    <t>Nameštaj</t>
  </si>
  <si>
    <t>Računarska oprema</t>
  </si>
  <si>
    <t>RASHODI I IZDACI</t>
  </si>
  <si>
    <t>PRIHODI I PRIMANJA</t>
  </si>
  <si>
    <t>Deratizacija</t>
  </si>
  <si>
    <t>Usluge za izradu softvera</t>
  </si>
  <si>
    <t>Novčane kazne i penali po rešenju sudova</t>
  </si>
  <si>
    <t>Participacija</t>
  </si>
  <si>
    <t>Sopstveni</t>
  </si>
  <si>
    <t>Kopaonik</t>
  </si>
  <si>
    <t>Bolovanja i invalidi rada</t>
  </si>
  <si>
    <t>Pomoc u sl.smrti zaposl.ili člana uže porodice</t>
  </si>
  <si>
    <t>Doprinos za korišćenje voda</t>
  </si>
  <si>
    <t>Osiguranje zaposlenih u sl.nesreće na radu</t>
  </si>
  <si>
    <t>Kotizacija za seminare</t>
  </si>
  <si>
    <t>Objavljivanje tendera I informativnih oglasa</t>
  </si>
  <si>
    <t>Popravke elektricne I elektronske opreme</t>
  </si>
  <si>
    <t>Ostale popravke i održavanje opreme</t>
  </si>
  <si>
    <t xml:space="preserve">Tekuce poprav.I održavanje medicinske opreme </t>
  </si>
  <si>
    <t>Tekuce popr.i održavanje opr.za javnu bezbednost</t>
  </si>
  <si>
    <t xml:space="preserve">Tek.pop.i odr.proiz.motor.nepo.nem.opreme </t>
  </si>
  <si>
    <t>Grad-Opština</t>
  </si>
  <si>
    <t>Oprema za domaćinstvo i ugostiteljstvo</t>
  </si>
  <si>
    <t>Memor.stavke za ref.ras.iz pret.god.</t>
  </si>
  <si>
    <t xml:space="preserve">Elektronska i fotografska oprema </t>
  </si>
  <si>
    <t>Amortizacija nemater.imovine</t>
  </si>
  <si>
    <t>Prih.od imovine koja prip.imao.polise</t>
  </si>
  <si>
    <t>Tekuće popravke i odr.laborator.opreme</t>
  </si>
  <si>
    <t>Ostale strucne usluge-Ug.o delu</t>
  </si>
  <si>
    <t>Pravno zastupanje pred domaćim sudovima</t>
  </si>
  <si>
    <t>Republičke kazne</t>
  </si>
  <si>
    <t xml:space="preserve">Novčane kazne </t>
  </si>
  <si>
    <t>RZZO - Jubilarne nagrade</t>
  </si>
  <si>
    <t>RZZO - Otpremnine</t>
  </si>
  <si>
    <t>Laboratorijske usluge</t>
  </si>
  <si>
    <t>Birotehnička oprema</t>
  </si>
  <si>
    <t>Ostali rashodi za odeću obuću i uniforme</t>
  </si>
  <si>
    <t>Potrošni materijal</t>
  </si>
  <si>
    <t>Ostale pomoći zaposlenim radnicima</t>
  </si>
  <si>
    <t>Tekuće popravke i održavanje ostalih objekata</t>
  </si>
  <si>
    <t>Ostale naknade štete</t>
  </si>
  <si>
    <t xml:space="preserve">Donacije </t>
  </si>
  <si>
    <t>% REALIZACIJE PLANA</t>
  </si>
  <si>
    <t>Troškovi osiguranja</t>
  </si>
  <si>
    <t>Troškovi prevoza na službenom putu</t>
  </si>
  <si>
    <t xml:space="preserve">Troskovi dnevnica </t>
  </si>
  <si>
    <t>Sredstva osiguranja</t>
  </si>
  <si>
    <t xml:space="preserve">Naknade  upravnom i nadzornom odboru </t>
  </si>
  <si>
    <t>Zdravstvena zaštita po ugovoru (podizvođači)</t>
  </si>
  <si>
    <t>Bolovanja</t>
  </si>
  <si>
    <t>Pazari primarne</t>
  </si>
  <si>
    <t>RZZO - plate primarna</t>
  </si>
  <si>
    <t>RZZO - prevoz primarna</t>
  </si>
  <si>
    <t>RZZO - stomatološke  plate</t>
  </si>
  <si>
    <t>RZZO - stomatološki prevoz</t>
  </si>
  <si>
    <t>RZZO - stomatologija-mater.i ost.troškovi</t>
  </si>
  <si>
    <t>RZZO - stomatologija - Jubilarne nagrade</t>
  </si>
  <si>
    <t>RZZO - stomatologija-Otpremnone</t>
  </si>
  <si>
    <t>Participacija - primarna</t>
  </si>
  <si>
    <t>Participacija -zubno</t>
  </si>
  <si>
    <t>svega rashodi i izdaci</t>
  </si>
  <si>
    <t>SVEGA IZDACI I-XII 2014.</t>
  </si>
  <si>
    <t>Pri.od pro.dob.i us.-napl.prih.po fakturama</t>
  </si>
  <si>
    <t>Tek.tran.od dr.nivoa vlas.u korist RFZO</t>
  </si>
  <si>
    <t>RFZO</t>
  </si>
  <si>
    <t>Pri.od pro.dob.i us.-DZP-pazar  i fakture zubno</t>
  </si>
  <si>
    <t>IZDACI</t>
  </si>
  <si>
    <t>str.1.</t>
  </si>
  <si>
    <t>str.2.</t>
  </si>
  <si>
    <t>STALNI TROŠKOVI</t>
  </si>
  <si>
    <t>TROŠKOVI PUTOVANJA</t>
  </si>
  <si>
    <t>USLUGE PO UGOVORU</t>
  </si>
  <si>
    <t>SPECIJALIZOVANE USLUGE</t>
  </si>
  <si>
    <t xml:space="preserve">TEKUĆE POPRAVKE I ODRŽAVANJE </t>
  </si>
  <si>
    <t>MATERIJAL</t>
  </si>
  <si>
    <t>AMORTIZACIJA</t>
  </si>
  <si>
    <t>OTPLATA KAMATA I PRATEĆI TROŠKOVI</t>
  </si>
  <si>
    <t>OSTALI RASHODI</t>
  </si>
  <si>
    <t>SOCIJALNA DAVANJA ZAPOSLENIMA</t>
  </si>
  <si>
    <t>Naknade troskova za zaposlene- PREVOZ NA RAD</t>
  </si>
  <si>
    <t>UKUPNO PLATE SA SOC.DOPRINOSIMA</t>
  </si>
  <si>
    <t>Naknade u naturi (markice za prevoz i pokloni za decu)</t>
  </si>
  <si>
    <t>Sanitetski materijal</t>
  </si>
  <si>
    <t>Zubarski materijal</t>
  </si>
  <si>
    <t>struktura rashoda  u %</t>
  </si>
  <si>
    <t>struktura  ostvarenih prihodau %</t>
  </si>
  <si>
    <t>Prih.od pr.dob.i usl.</t>
  </si>
  <si>
    <t xml:space="preserve">Mešoviti i neodredj. </t>
  </si>
  <si>
    <t>struktura ostvarenih izdataka u %</t>
  </si>
  <si>
    <t>struktura u %</t>
  </si>
  <si>
    <t>REKAPITULACIJA</t>
  </si>
  <si>
    <t>SVEGA RASHODI I IZDACI</t>
  </si>
  <si>
    <t>FINANSIJSKI REZULTAT</t>
  </si>
  <si>
    <t>Neraspoređen višak prihoda iz ranijih godina</t>
  </si>
  <si>
    <t>UKUPNA KOREKCIJA</t>
  </si>
  <si>
    <t>FINANSIJSKI REZULTAT POSLE KOREKCIJE</t>
  </si>
  <si>
    <t xml:space="preserve">KOREKCIJE </t>
  </si>
  <si>
    <t xml:space="preserve">Naknade štete </t>
  </si>
  <si>
    <t>Ostale spec. usluge</t>
  </si>
  <si>
    <t>Porezi, takse i kazne</t>
  </si>
  <si>
    <t xml:space="preserve"> </t>
  </si>
  <si>
    <t>IZVEŠTAJ O FINANSIJSKOM POSLOVANJU PO ZAVRŠNOM RAČUNU ZA 2015. GODINU</t>
  </si>
  <si>
    <t>SVEGA PRIHODI I-XII 2015.</t>
  </si>
  <si>
    <t xml:space="preserve">SVEGA  RASHODI I-XII 2015. </t>
  </si>
  <si>
    <t>SVEGA IZDACI I-XII 2015.</t>
  </si>
  <si>
    <t>Planirano  za 2015.</t>
  </si>
  <si>
    <t>OPREMA</t>
  </si>
  <si>
    <t>Oprema za Hitnu med. pomoć</t>
  </si>
  <si>
    <t>Nosač kasete za mamograf</t>
  </si>
  <si>
    <t>Računarska i administrativna oprema</t>
  </si>
  <si>
    <t>VOZILA</t>
  </si>
  <si>
    <t>411000 i 412000</t>
  </si>
  <si>
    <t>482000,483000 485000</t>
  </si>
  <si>
    <t>Amortizacija zgrada i objekata</t>
  </si>
  <si>
    <t>Amortizacija ostalih nekretnina i opreme</t>
  </si>
  <si>
    <t>Amortizacija nematerijalne imovine</t>
  </si>
  <si>
    <t>stomatološke stolice 2 kom</t>
  </si>
  <si>
    <t>El.ormar za RO</t>
  </si>
  <si>
    <t>aparat za kuvanje proteza</t>
  </si>
  <si>
    <t>mobilni ormarić za ortodonciju</t>
  </si>
  <si>
    <t>Po 1 sterilizator za Opštu, Ginekologiju i Stomatologiju</t>
  </si>
  <si>
    <t>Medicinska oprema</t>
  </si>
  <si>
    <t>MEEDICINSKI APARATI</t>
  </si>
  <si>
    <t>RZZO - Naknada troškova pogrebnih usluga</t>
  </si>
  <si>
    <t>Deo povraćenog poreza na dobit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</si>
</sst>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ill="1">
      <alignment/>
      <protection/>
    </xf>
    <xf numFmtId="0" fontId="1" fillId="0" borderId="0" xfId="55" applyFont="1">
      <alignment/>
      <protection/>
    </xf>
    <xf numFmtId="4" fontId="3" fillId="0" borderId="10" xfId="55" applyNumberFormat="1" applyFont="1" applyBorder="1">
      <alignment/>
      <protection/>
    </xf>
    <xf numFmtId="0" fontId="3" fillId="0" borderId="11" xfId="55" applyFont="1" applyBorder="1">
      <alignment/>
      <protection/>
    </xf>
    <xf numFmtId="4" fontId="3" fillId="0" borderId="11" xfId="55" applyNumberFormat="1" applyFont="1" applyBorder="1">
      <alignment/>
      <protection/>
    </xf>
    <xf numFmtId="4" fontId="3" fillId="0" borderId="11" xfId="55" applyNumberFormat="1" applyFont="1" applyFill="1" applyBorder="1">
      <alignment/>
      <protection/>
    </xf>
    <xf numFmtId="4" fontId="3" fillId="0" borderId="12" xfId="55" applyNumberFormat="1" applyFont="1" applyBorder="1">
      <alignment/>
      <protection/>
    </xf>
    <xf numFmtId="0" fontId="2" fillId="0" borderId="11" xfId="55" applyFont="1" applyBorder="1">
      <alignment/>
      <protection/>
    </xf>
    <xf numFmtId="0" fontId="3" fillId="0" borderId="0" xfId="55" applyFont="1">
      <alignment/>
      <protection/>
    </xf>
    <xf numFmtId="0" fontId="3" fillId="0" borderId="0" xfId="55" applyFont="1" applyFill="1" applyBorder="1">
      <alignment/>
      <protection/>
    </xf>
    <xf numFmtId="4" fontId="3" fillId="0" borderId="0" xfId="55" applyNumberFormat="1" applyFont="1">
      <alignment/>
      <protection/>
    </xf>
    <xf numFmtId="4" fontId="3" fillId="0" borderId="0" xfId="55" applyNumberFormat="1" applyFont="1" applyBorder="1">
      <alignment/>
      <protection/>
    </xf>
    <xf numFmtId="4" fontId="3" fillId="0" borderId="0" xfId="55" applyNumberFormat="1" applyFont="1" applyFill="1" applyBorder="1">
      <alignment/>
      <protection/>
    </xf>
    <xf numFmtId="0" fontId="3" fillId="0" borderId="0" xfId="55" applyFont="1" applyBorder="1">
      <alignment/>
      <protection/>
    </xf>
    <xf numFmtId="4" fontId="4" fillId="0" borderId="0" xfId="55" applyNumberFormat="1" applyFont="1" applyBorder="1">
      <alignment/>
      <protection/>
    </xf>
    <xf numFmtId="4" fontId="4" fillId="0" borderId="0" xfId="55" applyNumberFormat="1" applyFont="1" applyFill="1" applyBorder="1">
      <alignment/>
      <protection/>
    </xf>
    <xf numFmtId="4" fontId="4" fillId="0" borderId="0" xfId="55" applyNumberFormat="1" applyFont="1">
      <alignment/>
      <protection/>
    </xf>
    <xf numFmtId="0" fontId="4" fillId="0" borderId="0" xfId="55" applyFont="1">
      <alignment/>
      <protection/>
    </xf>
    <xf numFmtId="0" fontId="3" fillId="0" borderId="11" xfId="55" applyFont="1" applyBorder="1" applyAlignment="1">
      <alignment wrapText="1"/>
      <protection/>
    </xf>
    <xf numFmtId="0" fontId="2" fillId="0" borderId="0" xfId="55" applyFont="1" applyBorder="1">
      <alignment/>
      <protection/>
    </xf>
    <xf numFmtId="4" fontId="2" fillId="0" borderId="0" xfId="55" applyNumberFormat="1" applyFont="1" applyBorder="1">
      <alignment/>
      <protection/>
    </xf>
    <xf numFmtId="4" fontId="2" fillId="0" borderId="0" xfId="55" applyNumberFormat="1" applyFont="1" applyFill="1" applyBorder="1">
      <alignment/>
      <protection/>
    </xf>
    <xf numFmtId="0" fontId="3" fillId="0" borderId="11" xfId="55" applyFont="1" applyFill="1" applyBorder="1">
      <alignment/>
      <protection/>
    </xf>
    <xf numFmtId="0" fontId="2" fillId="0" borderId="0" xfId="55" applyFont="1">
      <alignment/>
      <protection/>
    </xf>
    <xf numFmtId="4" fontId="2" fillId="0" borderId="0" xfId="55" applyNumberFormat="1" applyFont="1">
      <alignment/>
      <protection/>
    </xf>
    <xf numFmtId="4" fontId="2" fillId="0" borderId="0" xfId="55" applyNumberFormat="1" applyFont="1" applyFill="1">
      <alignment/>
      <protection/>
    </xf>
    <xf numFmtId="0" fontId="3" fillId="0" borderId="0" xfId="55" applyFont="1" applyFill="1">
      <alignment/>
      <protection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2" fillId="0" borderId="11" xfId="55" applyFont="1" applyBorder="1" applyAlignment="1">
      <alignment wrapText="1"/>
      <protection/>
    </xf>
    <xf numFmtId="0" fontId="2" fillId="0" borderId="11" xfId="55" applyFont="1" applyFill="1" applyBorder="1" applyAlignment="1">
      <alignment horizontal="center" wrapText="1"/>
      <protection/>
    </xf>
    <xf numFmtId="0" fontId="2" fillId="0" borderId="11" xfId="55" applyFont="1" applyBorder="1" applyAlignment="1">
      <alignment horizontal="center" wrapText="1"/>
      <protection/>
    </xf>
    <xf numFmtId="0" fontId="2" fillId="0" borderId="11" xfId="55" applyFont="1" applyBorder="1">
      <alignment/>
      <protection/>
    </xf>
    <xf numFmtId="0" fontId="3" fillId="0" borderId="11" xfId="55" applyFont="1" applyBorder="1">
      <alignment/>
      <protection/>
    </xf>
    <xf numFmtId="0" fontId="3" fillId="0" borderId="11" xfId="55" applyFont="1" applyBorder="1" applyAlignment="1">
      <alignment wrapText="1"/>
      <protection/>
    </xf>
    <xf numFmtId="0" fontId="3" fillId="0" borderId="11" xfId="55" applyFont="1" applyBorder="1" applyAlignment="1">
      <alignment horizontal="right" wrapText="1"/>
      <protection/>
    </xf>
    <xf numFmtId="0" fontId="3" fillId="0" borderId="11" xfId="55" applyFont="1" applyBorder="1" applyAlignment="1">
      <alignment horizontal="left" wrapText="1"/>
      <protection/>
    </xf>
    <xf numFmtId="4" fontId="3" fillId="0" borderId="11" xfId="55" applyNumberFormat="1" applyFont="1" applyBorder="1" applyAlignment="1">
      <alignment horizontal="right" wrapText="1"/>
      <protection/>
    </xf>
    <xf numFmtId="4" fontId="3" fillId="0" borderId="11" xfId="55" applyNumberFormat="1" applyFont="1" applyFill="1" applyBorder="1" applyAlignment="1">
      <alignment horizontal="right" wrapText="1"/>
      <protection/>
    </xf>
    <xf numFmtId="0" fontId="3" fillId="0" borderId="11" xfId="55" applyFont="1" applyBorder="1" applyAlignment="1">
      <alignment horizontal="left"/>
      <protection/>
    </xf>
    <xf numFmtId="4" fontId="2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33" borderId="11" xfId="55" applyNumberFormat="1" applyFont="1" applyFill="1" applyBorder="1">
      <alignment/>
      <protection/>
    </xf>
    <xf numFmtId="0" fontId="1" fillId="33" borderId="0" xfId="55" applyFont="1" applyFill="1">
      <alignment/>
      <protection/>
    </xf>
    <xf numFmtId="0" fontId="0" fillId="33" borderId="0" xfId="55" applyFill="1">
      <alignment/>
      <protection/>
    </xf>
    <xf numFmtId="0" fontId="2" fillId="33" borderId="0" xfId="55" applyFont="1" applyFill="1" applyBorder="1">
      <alignment/>
      <protection/>
    </xf>
    <xf numFmtId="4" fontId="3" fillId="33" borderId="0" xfId="55" applyNumberFormat="1" applyFont="1" applyFill="1" applyBorder="1">
      <alignment/>
      <protection/>
    </xf>
    <xf numFmtId="0" fontId="3" fillId="33" borderId="0" xfId="55" applyFont="1" applyFill="1" applyBorder="1">
      <alignment/>
      <protection/>
    </xf>
    <xf numFmtId="4" fontId="4" fillId="33" borderId="0" xfId="55" applyNumberFormat="1" applyFont="1" applyFill="1" applyBorder="1">
      <alignment/>
      <protection/>
    </xf>
    <xf numFmtId="0" fontId="2" fillId="0" borderId="11" xfId="55" applyFont="1" applyFill="1" applyBorder="1" applyAlignment="1">
      <alignment horizontal="left" wrapText="1"/>
      <protection/>
    </xf>
    <xf numFmtId="4" fontId="2" fillId="0" borderId="11" xfId="55" applyNumberFormat="1" applyFont="1" applyBorder="1" applyAlignment="1">
      <alignment horizontal="right"/>
      <protection/>
    </xf>
    <xf numFmtId="4" fontId="2" fillId="0" borderId="11" xfId="55" applyNumberFormat="1" applyFont="1" applyFill="1" applyBorder="1" applyAlignment="1">
      <alignment horizontal="right"/>
      <protection/>
    </xf>
    <xf numFmtId="4" fontId="3" fillId="0" borderId="11" xfId="0" applyNumberFormat="1" applyFont="1" applyBorder="1" applyAlignment="1">
      <alignment horizontal="right"/>
    </xf>
    <xf numFmtId="4" fontId="3" fillId="0" borderId="11" xfId="55" applyNumberFormat="1" applyFont="1" applyBorder="1" applyAlignment="1">
      <alignment horizontal="right"/>
      <protection/>
    </xf>
    <xf numFmtId="4" fontId="3" fillId="0" borderId="11" xfId="55" applyNumberFormat="1" applyFont="1" applyFill="1" applyBorder="1" applyAlignment="1">
      <alignment horizontal="right"/>
      <protection/>
    </xf>
    <xf numFmtId="4" fontId="2" fillId="0" borderId="11" xfId="0" applyNumberFormat="1" applyFont="1" applyBorder="1" applyAlignment="1">
      <alignment horizontal="right"/>
    </xf>
    <xf numFmtId="4" fontId="2" fillId="33" borderId="11" xfId="0" applyNumberFormat="1" applyFont="1" applyFill="1" applyBorder="1" applyAlignment="1">
      <alignment horizontal="right" wrapText="1"/>
    </xf>
    <xf numFmtId="0" fontId="2" fillId="0" borderId="11" xfId="55" applyFont="1" applyFill="1" applyBorder="1" applyAlignment="1">
      <alignment horizontal="right" wrapText="1"/>
      <protection/>
    </xf>
    <xf numFmtId="4" fontId="3" fillId="34" borderId="11" xfId="55" applyNumberFormat="1" applyFont="1" applyFill="1" applyBorder="1" applyAlignment="1">
      <alignment horizontal="right"/>
      <protection/>
    </xf>
    <xf numFmtId="0" fontId="3" fillId="0" borderId="11" xfId="55" applyFont="1" applyBorder="1" applyAlignment="1">
      <alignment horizontal="right"/>
      <protection/>
    </xf>
    <xf numFmtId="4" fontId="3" fillId="0" borderId="11" xfId="55" applyNumberFormat="1" applyFont="1" applyBorder="1" applyAlignment="1">
      <alignment horizontal="right"/>
      <protection/>
    </xf>
    <xf numFmtId="4" fontId="2" fillId="33" borderId="13" xfId="55" applyNumberFormat="1" applyFont="1" applyFill="1" applyBorder="1">
      <alignment/>
      <protection/>
    </xf>
    <xf numFmtId="4" fontId="2" fillId="0" borderId="13" xfId="0" applyNumberFormat="1" applyFont="1" applyBorder="1" applyAlignment="1">
      <alignment/>
    </xf>
    <xf numFmtId="0" fontId="3" fillId="0" borderId="0" xfId="55" applyFont="1" applyBorder="1" applyAlignment="1">
      <alignment wrapText="1"/>
      <protection/>
    </xf>
    <xf numFmtId="0" fontId="0" fillId="0" borderId="0" xfId="0" applyBorder="1" applyAlignment="1">
      <alignment/>
    </xf>
    <xf numFmtId="0" fontId="2" fillId="0" borderId="13" xfId="55" applyFont="1" applyBorder="1">
      <alignment/>
      <protection/>
    </xf>
    <xf numFmtId="0" fontId="2" fillId="33" borderId="11" xfId="55" applyFont="1" applyFill="1" applyBorder="1">
      <alignment/>
      <protection/>
    </xf>
    <xf numFmtId="4" fontId="2" fillId="33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10" borderId="11" xfId="55" applyFont="1" applyFill="1" applyBorder="1" applyAlignment="1">
      <alignment horizontal="center" wrapText="1"/>
      <protection/>
    </xf>
    <xf numFmtId="0" fontId="2" fillId="10" borderId="11" xfId="55" applyFont="1" applyFill="1" applyBorder="1" applyAlignment="1">
      <alignment horizontal="left" wrapText="1"/>
      <protection/>
    </xf>
    <xf numFmtId="4" fontId="2" fillId="10" borderId="11" xfId="55" applyNumberFormat="1" applyFont="1" applyFill="1" applyBorder="1" applyAlignment="1">
      <alignment horizontal="right" wrapText="1"/>
      <protection/>
    </xf>
    <xf numFmtId="0" fontId="2" fillId="10" borderId="11" xfId="55" applyFont="1" applyFill="1" applyBorder="1">
      <alignment/>
      <protection/>
    </xf>
    <xf numFmtId="0" fontId="2" fillId="10" borderId="11" xfId="55" applyFont="1" applyFill="1" applyBorder="1" applyAlignment="1">
      <alignment wrapText="1"/>
      <protection/>
    </xf>
    <xf numFmtId="4" fontId="2" fillId="10" borderId="11" xfId="55" applyNumberFormat="1" applyFont="1" applyFill="1" applyBorder="1" applyAlignment="1">
      <alignment horizontal="right"/>
      <protection/>
    </xf>
    <xf numFmtId="4" fontId="3" fillId="10" borderId="11" xfId="0" applyNumberFormat="1" applyFont="1" applyFill="1" applyBorder="1" applyAlignment="1">
      <alignment horizontal="right"/>
    </xf>
    <xf numFmtId="0" fontId="3" fillId="10" borderId="11" xfId="55" applyFont="1" applyFill="1" applyBorder="1">
      <alignment/>
      <protection/>
    </xf>
    <xf numFmtId="4" fontId="3" fillId="10" borderId="11" xfId="55" applyNumberFormat="1" applyFont="1" applyFill="1" applyBorder="1" applyAlignment="1">
      <alignment horizontal="right"/>
      <protection/>
    </xf>
    <xf numFmtId="0" fontId="3" fillId="10" borderId="11" xfId="55" applyFont="1" applyFill="1" applyBorder="1" applyAlignment="1">
      <alignment wrapText="1"/>
      <protection/>
    </xf>
    <xf numFmtId="4" fontId="2" fillId="10" borderId="11" xfId="0" applyNumberFormat="1" applyFont="1" applyFill="1" applyBorder="1" applyAlignment="1">
      <alignment horizontal="right"/>
    </xf>
    <xf numFmtId="0" fontId="2" fillId="10" borderId="11" xfId="55" applyFont="1" applyFill="1" applyBorder="1">
      <alignment/>
      <protection/>
    </xf>
    <xf numFmtId="0" fontId="2" fillId="10" borderId="11" xfId="55" applyFont="1" applyFill="1" applyBorder="1" applyAlignment="1">
      <alignment wrapText="1"/>
      <protection/>
    </xf>
    <xf numFmtId="4" fontId="2" fillId="10" borderId="11" xfId="55" applyNumberFormat="1" applyFont="1" applyFill="1" applyBorder="1">
      <alignment/>
      <protection/>
    </xf>
    <xf numFmtId="4" fontId="3" fillId="10" borderId="11" xfId="0" applyNumberFormat="1" applyFont="1" applyFill="1" applyBorder="1" applyAlignment="1">
      <alignment/>
    </xf>
    <xf numFmtId="4" fontId="2" fillId="10" borderId="11" xfId="0" applyNumberFormat="1" applyFont="1" applyFill="1" applyBorder="1" applyAlignment="1">
      <alignment wrapText="1"/>
    </xf>
    <xf numFmtId="4" fontId="2" fillId="10" borderId="11" xfId="0" applyNumberFormat="1" applyFont="1" applyFill="1" applyBorder="1" applyAlignment="1">
      <alignment/>
    </xf>
    <xf numFmtId="0" fontId="2" fillId="10" borderId="11" xfId="55" applyFont="1" applyFill="1" applyBorder="1" applyAlignment="1">
      <alignment horizontal="right" wrapText="1"/>
      <protection/>
    </xf>
    <xf numFmtId="0" fontId="2" fillId="10" borderId="11" xfId="55" applyFont="1" applyFill="1" applyBorder="1" applyAlignment="1">
      <alignment horizontal="left" wrapText="1"/>
      <protection/>
    </xf>
    <xf numFmtId="4" fontId="2" fillId="10" borderId="11" xfId="55" applyNumberFormat="1" applyFont="1" applyFill="1" applyBorder="1" applyAlignment="1">
      <alignment horizontal="right" wrapText="1"/>
      <protection/>
    </xf>
    <xf numFmtId="4" fontId="2" fillId="10" borderId="12" xfId="55" applyNumberFormat="1" applyFont="1" applyFill="1" applyBorder="1" applyAlignment="1">
      <alignment horizontal="right" wrapText="1"/>
      <protection/>
    </xf>
    <xf numFmtId="0" fontId="2" fillId="10" borderId="13" xfId="55" applyFont="1" applyFill="1" applyBorder="1" applyAlignment="1">
      <alignment horizontal="right" shrinkToFit="1"/>
      <protection/>
    </xf>
    <xf numFmtId="0" fontId="2" fillId="10" borderId="13" xfId="55" applyFont="1" applyFill="1" applyBorder="1" applyAlignment="1">
      <alignment horizontal="center" wrapText="1"/>
      <protection/>
    </xf>
    <xf numFmtId="4" fontId="2" fillId="10" borderId="13" xfId="55" applyNumberFormat="1" applyFont="1" applyFill="1" applyBorder="1" applyAlignment="1">
      <alignment horizontal="right" wrapText="1"/>
      <protection/>
    </xf>
    <xf numFmtId="4" fontId="3" fillId="10" borderId="12" xfId="55" applyNumberFormat="1" applyFont="1" applyFill="1" applyBorder="1">
      <alignment/>
      <protection/>
    </xf>
    <xf numFmtId="4" fontId="2" fillId="10" borderId="12" xfId="55" applyNumberFormat="1" applyFont="1" applyFill="1" applyBorder="1">
      <alignment/>
      <protection/>
    </xf>
    <xf numFmtId="0" fontId="3" fillId="10" borderId="11" xfId="55" applyFont="1" applyFill="1" applyBorder="1">
      <alignment/>
      <protection/>
    </xf>
    <xf numFmtId="4" fontId="41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0" xfId="0" applyFont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1" xfId="55" applyNumberFormat="1" applyFont="1" applyBorder="1" applyAlignment="1">
      <alignment horizontal="right"/>
      <protection/>
    </xf>
    <xf numFmtId="4" fontId="2" fillId="0" borderId="11" xfId="55" applyNumberFormat="1" applyFont="1" applyFill="1" applyBorder="1" applyAlignment="1">
      <alignment horizontal="right"/>
      <protection/>
    </xf>
    <xf numFmtId="4" fontId="3" fillId="0" borderId="11" xfId="55" applyNumberFormat="1" applyFont="1" applyFill="1" applyBorder="1" applyAlignment="1">
      <alignment horizontal="right"/>
      <protection/>
    </xf>
    <xf numFmtId="4" fontId="3" fillId="0" borderId="11" xfId="0" applyNumberFormat="1" applyFont="1" applyBorder="1" applyAlignment="1">
      <alignment horizontal="right"/>
    </xf>
    <xf numFmtId="4" fontId="2" fillId="10" borderId="11" xfId="55" applyNumberFormat="1" applyFont="1" applyFill="1" applyBorder="1" applyAlignment="1">
      <alignment horizontal="right"/>
      <protection/>
    </xf>
    <xf numFmtId="0" fontId="2" fillId="10" borderId="11" xfId="55" applyFont="1" applyFill="1" applyBorder="1" applyAlignment="1">
      <alignment/>
      <protection/>
    </xf>
    <xf numFmtId="0" fontId="2" fillId="10" borderId="11" xfId="0" applyFont="1" applyFill="1" applyBorder="1" applyAlignment="1">
      <alignment/>
    </xf>
    <xf numFmtId="0" fontId="2" fillId="10" borderId="11" xfId="0" applyFont="1" applyFill="1" applyBorder="1" applyAlignment="1">
      <alignment wrapText="1"/>
    </xf>
    <xf numFmtId="4" fontId="2" fillId="33" borderId="11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0" fontId="4" fillId="33" borderId="0" xfId="55" applyFont="1" applyFill="1">
      <alignment/>
      <protection/>
    </xf>
    <xf numFmtId="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4" fillId="33" borderId="0" xfId="55" applyNumberFormat="1" applyFont="1" applyFill="1">
      <alignment/>
      <protection/>
    </xf>
    <xf numFmtId="0" fontId="2" fillId="33" borderId="11" xfId="55" applyFont="1" applyFill="1" applyBorder="1" applyAlignment="1">
      <alignment horizontal="center" wrapText="1"/>
      <protection/>
    </xf>
    <xf numFmtId="0" fontId="2" fillId="33" borderId="11" xfId="55" applyFont="1" applyFill="1" applyBorder="1" applyAlignment="1">
      <alignment wrapText="1"/>
      <protection/>
    </xf>
    <xf numFmtId="4" fontId="2" fillId="33" borderId="11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4" fontId="2" fillId="33" borderId="0" xfId="55" applyNumberFormat="1" applyFont="1" applyFill="1" applyBorder="1">
      <alignment/>
      <protection/>
    </xf>
    <xf numFmtId="0" fontId="3" fillId="33" borderId="11" xfId="55" applyFont="1" applyFill="1" applyBorder="1" applyAlignment="1">
      <alignment horizontal="center" wrapText="1"/>
      <protection/>
    </xf>
    <xf numFmtId="0" fontId="3" fillId="33" borderId="11" xfId="55" applyFont="1" applyFill="1" applyBorder="1" applyAlignment="1">
      <alignment horizontal="left" wrapText="1"/>
      <protection/>
    </xf>
    <xf numFmtId="4" fontId="3" fillId="33" borderId="11" xfId="0" applyNumberFormat="1" applyFont="1" applyFill="1" applyBorder="1" applyAlignment="1">
      <alignment wrapText="1"/>
    </xf>
    <xf numFmtId="0" fontId="2" fillId="10" borderId="11" xfId="55" applyFont="1" applyFill="1" applyBorder="1" applyAlignment="1">
      <alignment horizontal="center" wrapText="1"/>
      <protection/>
    </xf>
    <xf numFmtId="4" fontId="2" fillId="10" borderId="11" xfId="55" applyNumberFormat="1" applyFont="1" applyFill="1" applyBorder="1" applyAlignment="1">
      <alignment horizontal="center" wrapText="1"/>
      <protection/>
    </xf>
    <xf numFmtId="4" fontId="2" fillId="10" borderId="11" xfId="55" applyNumberFormat="1" applyFont="1" applyFill="1" applyBorder="1" applyAlignment="1">
      <alignment wrapText="1"/>
      <protection/>
    </xf>
    <xf numFmtId="4" fontId="3" fillId="33" borderId="11" xfId="55" applyNumberFormat="1" applyFont="1" applyFill="1" applyBorder="1" applyAlignment="1">
      <alignment horizontal="center" wrapText="1"/>
      <protection/>
    </xf>
    <xf numFmtId="4" fontId="3" fillId="33" borderId="11" xfId="55" applyNumberFormat="1" applyFont="1" applyFill="1" applyBorder="1" applyAlignment="1">
      <alignment wrapText="1"/>
      <protection/>
    </xf>
    <xf numFmtId="4" fontId="2" fillId="33" borderId="11" xfId="55" applyNumberFormat="1" applyFont="1" applyFill="1" applyBorder="1" applyAlignment="1">
      <alignment horizontal="right"/>
      <protection/>
    </xf>
    <xf numFmtId="0" fontId="2" fillId="33" borderId="11" xfId="55" applyFont="1" applyFill="1" applyBorder="1">
      <alignment/>
      <protection/>
    </xf>
    <xf numFmtId="4" fontId="3" fillId="33" borderId="11" xfId="55" applyNumberFormat="1" applyFont="1" applyFill="1" applyBorder="1" applyAlignment="1">
      <alignment horizontal="right"/>
      <protection/>
    </xf>
    <xf numFmtId="4" fontId="3" fillId="33" borderId="11" xfId="55" applyNumberFormat="1" applyFont="1" applyFill="1" applyBorder="1" applyAlignment="1">
      <alignment horizontal="right" wrapText="1"/>
      <protection/>
    </xf>
    <xf numFmtId="0" fontId="2" fillId="33" borderId="11" xfId="55" applyFont="1" applyFill="1" applyBorder="1" applyAlignment="1">
      <alignment horizontal="center" wrapText="1"/>
      <protection/>
    </xf>
    <xf numFmtId="0" fontId="2" fillId="33" borderId="11" xfId="55" applyFont="1" applyFill="1" applyBorder="1" applyAlignment="1">
      <alignment horizontal="left" wrapText="1"/>
      <protection/>
    </xf>
    <xf numFmtId="4" fontId="2" fillId="33" borderId="11" xfId="55" applyNumberFormat="1" applyFont="1" applyFill="1" applyBorder="1" applyAlignment="1">
      <alignment horizontal="right" wrapText="1"/>
      <protection/>
    </xf>
    <xf numFmtId="0" fontId="2" fillId="33" borderId="11" xfId="55" applyFont="1" applyFill="1" applyBorder="1" applyAlignment="1">
      <alignment horizontal="left" wrapText="1"/>
      <protection/>
    </xf>
    <xf numFmtId="4" fontId="2" fillId="10" borderId="11" xfId="55" applyNumberFormat="1" applyFont="1" applyFill="1" applyBorder="1" applyAlignment="1">
      <alignment wrapText="1"/>
      <protection/>
    </xf>
    <xf numFmtId="0" fontId="5" fillId="33" borderId="11" xfId="55" applyFont="1" applyFill="1" applyBorder="1" applyAlignment="1">
      <alignment horizontal="left" wrapText="1"/>
      <protection/>
    </xf>
    <xf numFmtId="4" fontId="5" fillId="33" borderId="11" xfId="55" applyNumberFormat="1" applyFont="1" applyFill="1" applyBorder="1" applyAlignment="1">
      <alignment horizontal="right" wrapText="1"/>
      <protection/>
    </xf>
    <xf numFmtId="4" fontId="5" fillId="33" borderId="11" xfId="55" applyNumberFormat="1" applyFont="1" applyFill="1" applyBorder="1" applyAlignment="1">
      <alignment horizontal="center" wrapText="1"/>
      <protection/>
    </xf>
    <xf numFmtId="4" fontId="5" fillId="33" borderId="11" xfId="0" applyNumberFormat="1" applyFont="1" applyFill="1" applyBorder="1" applyAlignment="1">
      <alignment wrapText="1"/>
    </xf>
    <xf numFmtId="4" fontId="5" fillId="33" borderId="11" xfId="55" applyNumberFormat="1" applyFont="1" applyFill="1" applyBorder="1" applyAlignment="1">
      <alignment wrapText="1"/>
      <protection/>
    </xf>
    <xf numFmtId="4" fontId="2" fillId="33" borderId="11" xfId="55" applyNumberFormat="1" applyFont="1" applyFill="1" applyBorder="1" applyAlignment="1">
      <alignment horizontal="right" wrapText="1"/>
      <protection/>
    </xf>
    <xf numFmtId="0" fontId="3" fillId="10" borderId="11" xfId="55" applyFont="1" applyFill="1" applyBorder="1" applyAlignment="1">
      <alignment wrapText="1"/>
      <protection/>
    </xf>
    <xf numFmtId="4" fontId="3" fillId="10" borderId="11" xfId="55" applyNumberFormat="1" applyFont="1" applyFill="1" applyBorder="1">
      <alignment/>
      <protection/>
    </xf>
    <xf numFmtId="4" fontId="41" fillId="10" borderId="11" xfId="0" applyNumberFormat="1" applyFont="1" applyFill="1" applyBorder="1" applyAlignment="1">
      <alignment/>
    </xf>
    <xf numFmtId="0" fontId="2" fillId="10" borderId="10" xfId="55" applyFont="1" applyFill="1" applyBorder="1">
      <alignment/>
      <protection/>
    </xf>
    <xf numFmtId="0" fontId="2" fillId="10" borderId="14" xfId="55" applyFont="1" applyFill="1" applyBorder="1">
      <alignment/>
      <protection/>
    </xf>
    <xf numFmtId="4" fontId="2" fillId="10" borderId="15" xfId="55" applyNumberFormat="1" applyFont="1" applyFill="1" applyBorder="1">
      <alignment/>
      <protection/>
    </xf>
    <xf numFmtId="4" fontId="2" fillId="10" borderId="16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4" fontId="2" fillId="33" borderId="11" xfId="55" applyNumberFormat="1" applyFont="1" applyFill="1" applyBorder="1" applyAlignment="1">
      <alignment horizontal="center"/>
      <protection/>
    </xf>
    <xf numFmtId="4" fontId="2" fillId="0" borderId="11" xfId="55" applyNumberFormat="1" applyFont="1" applyFill="1" applyBorder="1" applyAlignment="1">
      <alignment horizontal="center"/>
      <protection/>
    </xf>
    <xf numFmtId="4" fontId="2" fillId="33" borderId="12" xfId="55" applyNumberFormat="1" applyFont="1" applyFill="1" applyBorder="1" applyAlignment="1">
      <alignment horizontal="center"/>
      <protection/>
    </xf>
    <xf numFmtId="4" fontId="2" fillId="33" borderId="17" xfId="55" applyNumberFormat="1" applyFont="1" applyFill="1" applyBorder="1" applyAlignment="1">
      <alignment horizontal="center"/>
      <protection/>
    </xf>
    <xf numFmtId="4" fontId="2" fillId="33" borderId="18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an_Lis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5"/>
  <sheetViews>
    <sheetView tabSelected="1" zoomScalePageLayoutView="0" workbookViewId="0" topLeftCell="A1">
      <selection activeCell="C235" sqref="C235"/>
    </sheetView>
  </sheetViews>
  <sheetFormatPr defaultColWidth="9.140625" defaultRowHeight="12.75"/>
  <cols>
    <col min="1" max="1" width="8.8515625" style="0" customWidth="1"/>
    <col min="2" max="2" width="20.140625" style="0" customWidth="1"/>
    <col min="3" max="3" width="11.8515625" style="0" customWidth="1"/>
    <col min="4" max="4" width="12.00390625" style="0" customWidth="1"/>
    <col min="5" max="5" width="10.00390625" style="0" customWidth="1"/>
    <col min="6" max="6" width="8.421875" style="0" customWidth="1"/>
    <col min="7" max="7" width="11.57421875" style="0" customWidth="1"/>
    <col min="8" max="8" width="11.00390625" style="0" customWidth="1"/>
    <col min="9" max="9" width="9.7109375" style="0" customWidth="1"/>
    <col min="10" max="10" width="9.140625" style="0" customWidth="1"/>
    <col min="11" max="11" width="11.00390625" style="0" customWidth="1"/>
    <col min="12" max="12" width="11.7109375" style="0" customWidth="1"/>
    <col min="13" max="13" width="9.7109375" style="0" customWidth="1"/>
    <col min="14" max="14" width="7.140625" style="0" customWidth="1"/>
  </cols>
  <sheetData>
    <row r="1" spans="1:11" ht="12.75">
      <c r="A1" s="1"/>
      <c r="B1" s="1"/>
      <c r="C1" s="47" t="s">
        <v>193</v>
      </c>
      <c r="D1" s="47"/>
      <c r="E1" s="47"/>
      <c r="F1" s="47"/>
      <c r="G1" s="47"/>
      <c r="H1" s="48"/>
      <c r="I1" s="48"/>
      <c r="J1" s="48"/>
      <c r="K1" s="1"/>
    </row>
    <row r="2" spans="1:11" ht="12.75">
      <c r="A2" s="3" t="s">
        <v>94</v>
      </c>
      <c r="B2" s="3"/>
      <c r="C2" s="1"/>
      <c r="D2" s="1"/>
      <c r="E2" s="1"/>
      <c r="F2" s="1"/>
      <c r="G2" s="2"/>
      <c r="H2" s="2"/>
      <c r="I2" s="1"/>
      <c r="J2" s="1"/>
      <c r="K2" s="1"/>
    </row>
    <row r="3" spans="1:14" ht="43.5" customHeight="1">
      <c r="A3" s="34" t="s">
        <v>0</v>
      </c>
      <c r="B3" s="34" t="s">
        <v>1</v>
      </c>
      <c r="C3" s="34" t="s">
        <v>2</v>
      </c>
      <c r="D3" s="121" t="s">
        <v>156</v>
      </c>
      <c r="E3" s="122" t="s">
        <v>99</v>
      </c>
      <c r="F3" s="122" t="s">
        <v>138</v>
      </c>
      <c r="G3" s="121" t="s">
        <v>100</v>
      </c>
      <c r="H3" s="121" t="s">
        <v>101</v>
      </c>
      <c r="I3" s="141" t="s">
        <v>102</v>
      </c>
      <c r="J3" s="121" t="s">
        <v>133</v>
      </c>
      <c r="K3" s="121" t="s">
        <v>113</v>
      </c>
      <c r="L3" s="123" t="s">
        <v>197</v>
      </c>
      <c r="M3" s="43" t="s">
        <v>134</v>
      </c>
      <c r="N3" s="43" t="s">
        <v>176</v>
      </c>
    </row>
    <row r="4" spans="1:14" ht="32.25" customHeight="1">
      <c r="A4" s="74" t="s">
        <v>203</v>
      </c>
      <c r="B4" s="75" t="s">
        <v>172</v>
      </c>
      <c r="C4" s="76">
        <f>D4+E4+F4+G4+H4+I4+J4+K4</f>
        <v>421448101.24999994</v>
      </c>
      <c r="D4" s="76">
        <f>D5+D6+D7+D8</f>
        <v>407524130.34999996</v>
      </c>
      <c r="E4" s="76">
        <f aca="true" t="shared" si="0" ref="E4:J4">E5+E6+E7+E8</f>
        <v>0</v>
      </c>
      <c r="F4" s="76">
        <f t="shared" si="0"/>
        <v>0</v>
      </c>
      <c r="G4" s="76">
        <f>8481332.69+1350126.61+436788.89+63610.03</f>
        <v>10331858.219999999</v>
      </c>
      <c r="H4" s="76">
        <f t="shared" si="0"/>
        <v>0</v>
      </c>
      <c r="I4" s="76">
        <f t="shared" si="0"/>
        <v>0</v>
      </c>
      <c r="J4" s="76">
        <f t="shared" si="0"/>
        <v>0</v>
      </c>
      <c r="K4" s="76">
        <f>3046745.27+365609.43+156907.4+22850.58</f>
        <v>3592112.68</v>
      </c>
      <c r="L4" s="76">
        <v>426500000</v>
      </c>
      <c r="M4" s="60">
        <f>C4*100/L4</f>
        <v>98.81549853458381</v>
      </c>
      <c r="N4" s="60">
        <f>C4*100/552053223.76</f>
        <v>76.34193282661104</v>
      </c>
    </row>
    <row r="5" spans="1:14" ht="22.5" hidden="1">
      <c r="A5" s="77">
        <v>411100</v>
      </c>
      <c r="B5" s="78" t="s">
        <v>48</v>
      </c>
      <c r="C5" s="76">
        <f aca="true" t="shared" si="1" ref="C5:C68">D5+E5+F5+G5+H5+I5+J5+K5</f>
        <v>369887741.15999997</v>
      </c>
      <c r="D5" s="79">
        <v>344163335.51</v>
      </c>
      <c r="E5" s="79">
        <v>0</v>
      </c>
      <c r="F5" s="79">
        <v>0</v>
      </c>
      <c r="G5" s="79">
        <v>25724405.65</v>
      </c>
      <c r="H5" s="79">
        <v>0</v>
      </c>
      <c r="I5" s="79">
        <v>0</v>
      </c>
      <c r="J5" s="79">
        <v>0</v>
      </c>
      <c r="K5" s="79">
        <v>0</v>
      </c>
      <c r="L5" s="80">
        <v>-2.2351741790771484E-08</v>
      </c>
      <c r="M5" s="60">
        <f aca="true" t="shared" si="2" ref="M5:M68">C5*100/L5</f>
        <v>-1.6548497411182428E+18</v>
      </c>
      <c r="N5" s="60">
        <f aca="true" t="shared" si="3" ref="N5:N68">C5*100/552053223.76</f>
        <v>67.00218841957262</v>
      </c>
    </row>
    <row r="6" spans="1:14" ht="12.75" hidden="1">
      <c r="A6" s="77">
        <v>412100</v>
      </c>
      <c r="B6" s="77" t="s">
        <v>49</v>
      </c>
      <c r="C6" s="76">
        <f t="shared" si="1"/>
        <v>45477396.22</v>
      </c>
      <c r="D6" s="79">
        <v>43054742.15</v>
      </c>
      <c r="E6" s="79">
        <v>0</v>
      </c>
      <c r="F6" s="79">
        <v>0</v>
      </c>
      <c r="G6" s="79">
        <v>2422654.07</v>
      </c>
      <c r="H6" s="79">
        <v>0</v>
      </c>
      <c r="I6" s="79">
        <v>0</v>
      </c>
      <c r="J6" s="79">
        <v>0</v>
      </c>
      <c r="K6" s="79">
        <v>0</v>
      </c>
      <c r="L6" s="80">
        <v>4.656612873077393E-10</v>
      </c>
      <c r="M6" s="60">
        <f t="shared" si="2"/>
        <v>9.766196473606701E+18</v>
      </c>
      <c r="N6" s="60">
        <f t="shared" si="3"/>
        <v>8.237864441811661</v>
      </c>
    </row>
    <row r="7" spans="1:14" ht="22.5" hidden="1">
      <c r="A7" s="77">
        <v>412200</v>
      </c>
      <c r="B7" s="78" t="s">
        <v>3</v>
      </c>
      <c r="C7" s="76">
        <f t="shared" si="1"/>
        <v>18939673.57</v>
      </c>
      <c r="D7" s="79">
        <v>17724774.77</v>
      </c>
      <c r="E7" s="79">
        <v>0</v>
      </c>
      <c r="F7" s="79">
        <v>0</v>
      </c>
      <c r="G7" s="79">
        <v>1214898.8</v>
      </c>
      <c r="H7" s="79">
        <v>0</v>
      </c>
      <c r="I7" s="79">
        <v>0</v>
      </c>
      <c r="J7" s="79">
        <v>0</v>
      </c>
      <c r="K7" s="79">
        <v>0</v>
      </c>
      <c r="L7" s="80">
        <v>6.984919309616089E-10</v>
      </c>
      <c r="M7" s="60">
        <f t="shared" si="2"/>
        <v>2.7115092860021857E+18</v>
      </c>
      <c r="N7" s="60">
        <f t="shared" si="3"/>
        <v>3.4307694901232653</v>
      </c>
    </row>
    <row r="8" spans="1:14" ht="22.5" hidden="1">
      <c r="A8" s="77">
        <v>412300</v>
      </c>
      <c r="B8" s="78" t="s">
        <v>50</v>
      </c>
      <c r="C8" s="76">
        <f t="shared" si="1"/>
        <v>2737304.42</v>
      </c>
      <c r="D8" s="79">
        <v>2581277.92</v>
      </c>
      <c r="E8" s="79">
        <v>0</v>
      </c>
      <c r="F8" s="79">
        <v>0</v>
      </c>
      <c r="G8" s="79">
        <v>156026.5</v>
      </c>
      <c r="H8" s="79">
        <v>0</v>
      </c>
      <c r="I8" s="79">
        <v>0</v>
      </c>
      <c r="J8" s="79">
        <v>0</v>
      </c>
      <c r="K8" s="79">
        <v>0</v>
      </c>
      <c r="L8" s="80">
        <v>0</v>
      </c>
      <c r="M8" s="60" t="e">
        <f t="shared" si="2"/>
        <v>#DIV/0!</v>
      </c>
      <c r="N8" s="60">
        <f t="shared" si="3"/>
        <v>0.4958406729982285</v>
      </c>
    </row>
    <row r="9" spans="1:14" ht="12.75" hidden="1">
      <c r="A9" s="81">
        <v>413142</v>
      </c>
      <c r="B9" s="81" t="s">
        <v>76</v>
      </c>
      <c r="C9" s="76">
        <f t="shared" si="1"/>
        <v>719200</v>
      </c>
      <c r="D9" s="79"/>
      <c r="E9" s="79"/>
      <c r="F9" s="79"/>
      <c r="G9" s="82">
        <v>719200</v>
      </c>
      <c r="H9" s="79"/>
      <c r="I9" s="79"/>
      <c r="J9" s="79"/>
      <c r="K9" s="82"/>
      <c r="L9" s="80">
        <v>0</v>
      </c>
      <c r="M9" s="60" t="e">
        <f t="shared" si="2"/>
        <v>#DIV/0!</v>
      </c>
      <c r="N9" s="60">
        <f t="shared" si="3"/>
        <v>0.13027729375468072</v>
      </c>
    </row>
    <row r="10" spans="1:14" ht="22.5" hidden="1">
      <c r="A10" s="81">
        <v>413151</v>
      </c>
      <c r="B10" s="83" t="s">
        <v>4</v>
      </c>
      <c r="C10" s="76">
        <f t="shared" si="1"/>
        <v>243790.08</v>
      </c>
      <c r="D10" s="82"/>
      <c r="E10" s="82"/>
      <c r="F10" s="82"/>
      <c r="G10" s="82"/>
      <c r="H10" s="82">
        <v>243790.08</v>
      </c>
      <c r="I10" s="82"/>
      <c r="J10" s="82"/>
      <c r="K10" s="82"/>
      <c r="L10" s="80">
        <v>0</v>
      </c>
      <c r="M10" s="60" t="e">
        <f t="shared" si="2"/>
        <v>#DIV/0!</v>
      </c>
      <c r="N10" s="60">
        <f t="shared" si="3"/>
        <v>0.04416061160544649</v>
      </c>
    </row>
    <row r="11" spans="1:14" ht="38.25" customHeight="1">
      <c r="A11" s="77">
        <v>413000</v>
      </c>
      <c r="B11" s="78" t="s">
        <v>173</v>
      </c>
      <c r="C11" s="76">
        <f t="shared" si="1"/>
        <v>751624.3999999999</v>
      </c>
      <c r="D11" s="79">
        <v>0</v>
      </c>
      <c r="E11" s="79">
        <v>0</v>
      </c>
      <c r="F11" s="79">
        <v>0</v>
      </c>
      <c r="G11" s="79">
        <v>549993.2</v>
      </c>
      <c r="H11" s="79">
        <v>201631.2</v>
      </c>
      <c r="I11" s="79">
        <v>0</v>
      </c>
      <c r="J11" s="79">
        <v>0</v>
      </c>
      <c r="K11" s="79">
        <v>0</v>
      </c>
      <c r="L11" s="84">
        <v>1000000</v>
      </c>
      <c r="M11" s="60">
        <f t="shared" si="2"/>
        <v>75.16243999999999</v>
      </c>
      <c r="N11" s="60">
        <f t="shared" si="3"/>
        <v>0.1361507129476997</v>
      </c>
    </row>
    <row r="12" spans="1:14" ht="22.5">
      <c r="A12" s="77">
        <v>414000</v>
      </c>
      <c r="B12" s="78" t="s">
        <v>170</v>
      </c>
      <c r="C12" s="76">
        <f t="shared" si="1"/>
        <v>1719525.77</v>
      </c>
      <c r="D12" s="79">
        <f aca="true" t="shared" si="4" ref="D12:K12">D13+D16+D19</f>
        <v>627949</v>
      </c>
      <c r="E12" s="79">
        <f t="shared" si="4"/>
        <v>0</v>
      </c>
      <c r="F12" s="79">
        <f t="shared" si="4"/>
        <v>0</v>
      </c>
      <c r="G12" s="79">
        <f t="shared" si="4"/>
        <v>587479.7</v>
      </c>
      <c r="H12" s="79">
        <f t="shared" si="4"/>
        <v>0</v>
      </c>
      <c r="I12" s="79">
        <f t="shared" si="4"/>
        <v>504097.07</v>
      </c>
      <c r="J12" s="79">
        <f t="shared" si="4"/>
        <v>0</v>
      </c>
      <c r="K12" s="79">
        <f t="shared" si="4"/>
        <v>0</v>
      </c>
      <c r="L12" s="79">
        <v>1810000</v>
      </c>
      <c r="M12" s="60">
        <f t="shared" si="2"/>
        <v>95.00142375690608</v>
      </c>
      <c r="N12" s="60">
        <f t="shared" si="3"/>
        <v>0.3114782589780778</v>
      </c>
    </row>
    <row r="13" spans="1:14" ht="12.75">
      <c r="A13" s="35">
        <v>414100</v>
      </c>
      <c r="B13" s="32" t="s">
        <v>141</v>
      </c>
      <c r="C13" s="76">
        <f t="shared" si="1"/>
        <v>504097.07</v>
      </c>
      <c r="D13" s="54">
        <v>0</v>
      </c>
      <c r="E13" s="54">
        <v>0</v>
      </c>
      <c r="F13" s="54">
        <v>0</v>
      </c>
      <c r="G13" s="55">
        <v>0</v>
      </c>
      <c r="H13" s="55">
        <v>0</v>
      </c>
      <c r="I13" s="54">
        <v>504097.07</v>
      </c>
      <c r="J13" s="54">
        <v>0</v>
      </c>
      <c r="K13" s="54">
        <v>0</v>
      </c>
      <c r="L13" s="115"/>
      <c r="M13" s="60"/>
      <c r="N13" s="60">
        <f t="shared" si="3"/>
        <v>0.09131312857239134</v>
      </c>
    </row>
    <row r="14" spans="1:14" ht="22.5" hidden="1">
      <c r="A14" s="36">
        <v>414311</v>
      </c>
      <c r="B14" s="37" t="s">
        <v>5</v>
      </c>
      <c r="C14" s="76">
        <f t="shared" si="1"/>
        <v>8712318</v>
      </c>
      <c r="D14" s="57">
        <v>7216351</v>
      </c>
      <c r="E14" s="57"/>
      <c r="F14" s="57"/>
      <c r="G14" s="58">
        <v>1495967</v>
      </c>
      <c r="H14" s="58"/>
      <c r="I14" s="57"/>
      <c r="J14" s="57"/>
      <c r="K14" s="57"/>
      <c r="L14" s="116"/>
      <c r="M14" s="60"/>
      <c r="N14" s="60">
        <f t="shared" si="3"/>
        <v>1.5781663116938158</v>
      </c>
    </row>
    <row r="15" spans="1:14" ht="22.5" hidden="1">
      <c r="A15" s="36">
        <v>414314</v>
      </c>
      <c r="B15" s="37" t="s">
        <v>103</v>
      </c>
      <c r="C15" s="76">
        <f t="shared" si="1"/>
        <v>658462.4</v>
      </c>
      <c r="D15" s="57"/>
      <c r="E15" s="57"/>
      <c r="F15" s="57"/>
      <c r="G15" s="58">
        <v>658462.4</v>
      </c>
      <c r="H15" s="58"/>
      <c r="I15" s="57"/>
      <c r="J15" s="57"/>
      <c r="K15" s="57"/>
      <c r="L15" s="116"/>
      <c r="M15" s="60"/>
      <c r="N15" s="60">
        <f t="shared" si="3"/>
        <v>0.11927516617243059</v>
      </c>
    </row>
    <row r="16" spans="1:14" ht="12.75">
      <c r="A16" s="35">
        <v>414300</v>
      </c>
      <c r="B16" s="32" t="s">
        <v>51</v>
      </c>
      <c r="C16" s="76">
        <f t="shared" si="1"/>
        <v>1053277.5</v>
      </c>
      <c r="D16" s="54">
        <v>627949</v>
      </c>
      <c r="E16" s="54">
        <v>0</v>
      </c>
      <c r="F16" s="54">
        <v>0</v>
      </c>
      <c r="G16" s="55">
        <v>425328.5</v>
      </c>
      <c r="H16" s="55">
        <v>0</v>
      </c>
      <c r="I16" s="54">
        <v>0</v>
      </c>
      <c r="J16" s="54">
        <v>0</v>
      </c>
      <c r="K16" s="54">
        <v>0</v>
      </c>
      <c r="L16" s="115"/>
      <c r="M16" s="60"/>
      <c r="N16" s="60">
        <f t="shared" si="3"/>
        <v>0.19079274509551683</v>
      </c>
    </row>
    <row r="17" spans="1:14" ht="27" customHeight="1" hidden="1">
      <c r="A17" s="36">
        <v>414411</v>
      </c>
      <c r="B17" s="37" t="s">
        <v>77</v>
      </c>
      <c r="C17" s="76">
        <f t="shared" si="1"/>
        <v>118276.1</v>
      </c>
      <c r="D17" s="54"/>
      <c r="E17" s="54"/>
      <c r="F17" s="54"/>
      <c r="G17" s="58">
        <v>118276.1</v>
      </c>
      <c r="H17" s="55"/>
      <c r="I17" s="54"/>
      <c r="J17" s="54"/>
      <c r="K17" s="57"/>
      <c r="L17" s="116"/>
      <c r="M17" s="60"/>
      <c r="N17" s="60">
        <f t="shared" si="3"/>
        <v>0.02142476393751111</v>
      </c>
    </row>
    <row r="18" spans="1:14" ht="22.5" hidden="1">
      <c r="A18" s="36">
        <v>414419</v>
      </c>
      <c r="B18" s="37" t="s">
        <v>130</v>
      </c>
      <c r="C18" s="76">
        <f t="shared" si="1"/>
        <v>20000</v>
      </c>
      <c r="D18" s="54"/>
      <c r="E18" s="54"/>
      <c r="F18" s="54"/>
      <c r="G18" s="58">
        <v>20000</v>
      </c>
      <c r="H18" s="55"/>
      <c r="I18" s="54"/>
      <c r="J18" s="54"/>
      <c r="K18" s="57"/>
      <c r="L18" s="116"/>
      <c r="M18" s="60"/>
      <c r="N18" s="60">
        <f t="shared" si="3"/>
        <v>0.003622839092176883</v>
      </c>
    </row>
    <row r="19" spans="1:14" ht="33.75">
      <c r="A19" s="35">
        <v>414400</v>
      </c>
      <c r="B19" s="32" t="s">
        <v>77</v>
      </c>
      <c r="C19" s="76">
        <f t="shared" si="1"/>
        <v>162151.2</v>
      </c>
      <c r="D19" s="54">
        <v>0</v>
      </c>
      <c r="E19" s="54">
        <v>0</v>
      </c>
      <c r="F19" s="54">
        <v>0</v>
      </c>
      <c r="G19" s="55">
        <v>162151.2</v>
      </c>
      <c r="H19" s="55">
        <v>0</v>
      </c>
      <c r="I19" s="54">
        <v>0</v>
      </c>
      <c r="J19" s="54">
        <v>0</v>
      </c>
      <c r="K19" s="54">
        <v>0</v>
      </c>
      <c r="L19" s="115"/>
      <c r="M19" s="60"/>
      <c r="N19" s="60">
        <f t="shared" si="3"/>
        <v>0.029372385310169613</v>
      </c>
    </row>
    <row r="20" spans="1:14" ht="39" customHeight="1">
      <c r="A20" s="77">
        <v>415100</v>
      </c>
      <c r="B20" s="78" t="s">
        <v>171</v>
      </c>
      <c r="C20" s="76">
        <f t="shared" si="1"/>
        <v>13901848.969999999</v>
      </c>
      <c r="D20" s="79">
        <v>11932490.51</v>
      </c>
      <c r="E20" s="79">
        <v>0</v>
      </c>
      <c r="F20" s="79">
        <v>0</v>
      </c>
      <c r="G20" s="79">
        <v>1969358.46</v>
      </c>
      <c r="H20" s="79">
        <v>0</v>
      </c>
      <c r="I20" s="79">
        <v>0</v>
      </c>
      <c r="J20" s="79">
        <v>0</v>
      </c>
      <c r="K20" s="79">
        <v>0</v>
      </c>
      <c r="L20" s="84">
        <v>14500000</v>
      </c>
      <c r="M20" s="60">
        <f t="shared" si="2"/>
        <v>95.87482048275862</v>
      </c>
      <c r="N20" s="60">
        <f t="shared" si="3"/>
        <v>2.5182080951027466</v>
      </c>
    </row>
    <row r="21" spans="1:14" ht="25.5" customHeight="1">
      <c r="A21" s="77">
        <v>416100</v>
      </c>
      <c r="B21" s="78" t="s">
        <v>78</v>
      </c>
      <c r="C21" s="76">
        <f t="shared" si="1"/>
        <v>4970032.89</v>
      </c>
      <c r="D21" s="79">
        <v>4970032.89</v>
      </c>
      <c r="E21" s="79">
        <v>0</v>
      </c>
      <c r="F21" s="79">
        <v>0</v>
      </c>
      <c r="G21" s="79"/>
      <c r="H21" s="79">
        <v>0</v>
      </c>
      <c r="I21" s="79">
        <v>0</v>
      </c>
      <c r="J21" s="79">
        <v>0</v>
      </c>
      <c r="K21" s="79">
        <v>0</v>
      </c>
      <c r="L21" s="84">
        <v>5000000</v>
      </c>
      <c r="M21" s="60">
        <f t="shared" si="2"/>
        <v>99.40065779999999</v>
      </c>
      <c r="N21" s="60">
        <f t="shared" si="3"/>
        <v>0.9002814721648424</v>
      </c>
    </row>
    <row r="22" spans="1:14" ht="12.75">
      <c r="A22" s="77">
        <v>421000</v>
      </c>
      <c r="B22" s="78" t="s">
        <v>161</v>
      </c>
      <c r="C22" s="76">
        <f t="shared" si="1"/>
        <v>22288213.85</v>
      </c>
      <c r="D22" s="79">
        <f aca="true" t="shared" si="5" ref="D22:L22">D23+D26+D32+D39+D44</f>
        <v>21018387.099999998</v>
      </c>
      <c r="E22" s="79">
        <f t="shared" si="5"/>
        <v>11602.92</v>
      </c>
      <c r="F22" s="79">
        <f t="shared" si="5"/>
        <v>0</v>
      </c>
      <c r="G22" s="79">
        <f>G23+G26+G32+G39+G44</f>
        <v>804336.76</v>
      </c>
      <c r="H22" s="79">
        <f t="shared" si="5"/>
        <v>453887.07</v>
      </c>
      <c r="I22" s="79">
        <f t="shared" si="5"/>
        <v>0</v>
      </c>
      <c r="J22" s="79">
        <f t="shared" si="5"/>
        <v>0</v>
      </c>
      <c r="K22" s="79">
        <f t="shared" si="5"/>
        <v>0</v>
      </c>
      <c r="L22" s="79">
        <f t="shared" si="5"/>
        <v>24200000</v>
      </c>
      <c r="M22" s="60">
        <f t="shared" si="2"/>
        <v>92.10005723140496</v>
      </c>
      <c r="N22" s="60">
        <f t="shared" si="3"/>
        <v>4.037330621528912</v>
      </c>
    </row>
    <row r="23" spans="1:14" ht="22.5">
      <c r="A23" s="35">
        <v>421100</v>
      </c>
      <c r="B23" s="32" t="s">
        <v>52</v>
      </c>
      <c r="C23" s="76">
        <f t="shared" si="1"/>
        <v>897178.6699999999</v>
      </c>
      <c r="D23" s="54">
        <v>750465.7</v>
      </c>
      <c r="E23" s="54">
        <v>11602.92</v>
      </c>
      <c r="F23" s="54">
        <v>0</v>
      </c>
      <c r="G23" s="55">
        <v>126921.21</v>
      </c>
      <c r="H23" s="55">
        <v>8188.84</v>
      </c>
      <c r="I23" s="54">
        <v>0</v>
      </c>
      <c r="J23" s="54"/>
      <c r="K23" s="54">
        <v>0</v>
      </c>
      <c r="L23" s="59">
        <v>1000000</v>
      </c>
      <c r="M23" s="60">
        <f t="shared" si="2"/>
        <v>89.717867</v>
      </c>
      <c r="N23" s="60">
        <f t="shared" si="3"/>
        <v>0.16251669791716317</v>
      </c>
    </row>
    <row r="24" spans="1:14" ht="22.5" hidden="1">
      <c r="A24" s="36">
        <v>421211</v>
      </c>
      <c r="B24" s="37" t="s">
        <v>6</v>
      </c>
      <c r="C24" s="76">
        <f t="shared" si="1"/>
        <v>8174358.07</v>
      </c>
      <c r="D24" s="57">
        <v>6855971.84</v>
      </c>
      <c r="E24" s="57"/>
      <c r="F24" s="57"/>
      <c r="G24" s="58"/>
      <c r="H24" s="58">
        <v>1318386.23</v>
      </c>
      <c r="I24" s="57"/>
      <c r="J24" s="57"/>
      <c r="K24" s="57"/>
      <c r="L24" s="56">
        <v>4.656612873077393E-10</v>
      </c>
      <c r="M24" s="60">
        <f t="shared" si="2"/>
        <v>1.755430028822184E+18</v>
      </c>
      <c r="N24" s="60">
        <f t="shared" si="3"/>
        <v>1.4807191984723789</v>
      </c>
    </row>
    <row r="25" spans="1:14" ht="12.75" hidden="1">
      <c r="A25" s="36">
        <v>421225</v>
      </c>
      <c r="B25" s="36" t="s">
        <v>7</v>
      </c>
      <c r="C25" s="76">
        <f t="shared" si="1"/>
        <v>9086935.09</v>
      </c>
      <c r="D25" s="57">
        <v>9086935.09</v>
      </c>
      <c r="E25" s="57"/>
      <c r="F25" s="57"/>
      <c r="G25" s="58"/>
      <c r="H25" s="58"/>
      <c r="I25" s="57"/>
      <c r="J25" s="57"/>
      <c r="K25" s="57"/>
      <c r="L25" s="56">
        <v>0</v>
      </c>
      <c r="M25" s="60" t="e">
        <f t="shared" si="2"/>
        <v>#DIV/0!</v>
      </c>
      <c r="N25" s="60">
        <f t="shared" si="3"/>
        <v>1.6460251836062931</v>
      </c>
    </row>
    <row r="26" spans="1:14" ht="12.75">
      <c r="A26" s="35">
        <v>421200</v>
      </c>
      <c r="B26" s="35" t="s">
        <v>53</v>
      </c>
      <c r="C26" s="76">
        <f t="shared" si="1"/>
        <v>14543361.33</v>
      </c>
      <c r="D26" s="54">
        <v>14320528.53</v>
      </c>
      <c r="E26" s="54">
        <v>0</v>
      </c>
      <c r="F26" s="54">
        <v>0</v>
      </c>
      <c r="G26" s="55">
        <v>0</v>
      </c>
      <c r="H26" s="55">
        <v>222832.8</v>
      </c>
      <c r="I26" s="54">
        <v>0</v>
      </c>
      <c r="J26" s="54">
        <v>0</v>
      </c>
      <c r="K26" s="54">
        <v>0</v>
      </c>
      <c r="L26" s="59">
        <v>16200000</v>
      </c>
      <c r="M26" s="60">
        <f t="shared" si="2"/>
        <v>89.77383537037036</v>
      </c>
      <c r="N26" s="60">
        <f t="shared" si="3"/>
        <v>2.6344128978988794</v>
      </c>
    </row>
    <row r="27" spans="1:14" ht="22.5" hidden="1">
      <c r="A27" s="36">
        <v>421311</v>
      </c>
      <c r="B27" s="37" t="s">
        <v>8</v>
      </c>
      <c r="C27" s="76">
        <f t="shared" si="1"/>
        <v>1527357.04</v>
      </c>
      <c r="D27" s="57">
        <v>1406915.96</v>
      </c>
      <c r="E27" s="57">
        <v>120441.08</v>
      </c>
      <c r="F27" s="57"/>
      <c r="G27" s="58"/>
      <c r="H27" s="58"/>
      <c r="I27" s="57"/>
      <c r="J27" s="57"/>
      <c r="K27" s="57"/>
      <c r="L27" s="56">
        <v>7.275957614183426E-11</v>
      </c>
      <c r="M27" s="60">
        <f t="shared" si="2"/>
        <v>2.0991835315569165E+18</v>
      </c>
      <c r="N27" s="60">
        <f t="shared" si="3"/>
        <v>0.27666843961117854</v>
      </c>
    </row>
    <row r="28" spans="1:14" ht="12.75" hidden="1">
      <c r="A28" s="36">
        <v>421321</v>
      </c>
      <c r="B28" s="36" t="s">
        <v>96</v>
      </c>
      <c r="C28" s="76">
        <f t="shared" si="1"/>
        <v>264000</v>
      </c>
      <c r="D28" s="57">
        <v>264000</v>
      </c>
      <c r="E28" s="57"/>
      <c r="F28" s="57"/>
      <c r="G28" s="58"/>
      <c r="H28" s="58"/>
      <c r="I28" s="57"/>
      <c r="J28" s="57"/>
      <c r="K28" s="57"/>
      <c r="L28" s="56">
        <v>0</v>
      </c>
      <c r="M28" s="60" t="e">
        <f t="shared" si="2"/>
        <v>#DIV/0!</v>
      </c>
      <c r="N28" s="60">
        <f t="shared" si="3"/>
        <v>0.04782147601673486</v>
      </c>
    </row>
    <row r="29" spans="1:14" ht="12.75" hidden="1">
      <c r="A29" s="36">
        <v>421324</v>
      </c>
      <c r="B29" s="36" t="s">
        <v>9</v>
      </c>
      <c r="C29" s="76">
        <f t="shared" si="1"/>
        <v>1658890.43</v>
      </c>
      <c r="D29" s="57">
        <v>1215401.88</v>
      </c>
      <c r="E29" s="57">
        <v>92301</v>
      </c>
      <c r="F29" s="57"/>
      <c r="G29" s="58"/>
      <c r="H29" s="58">
        <v>351187.55</v>
      </c>
      <c r="I29" s="57"/>
      <c r="J29" s="57"/>
      <c r="K29" s="57"/>
      <c r="L29" s="56">
        <v>5.820766091346741E-11</v>
      </c>
      <c r="M29" s="60">
        <f t="shared" si="2"/>
        <v>2.849952057798951E+18</v>
      </c>
      <c r="N29" s="60">
        <f t="shared" si="3"/>
        <v>0.3004946549721059</v>
      </c>
    </row>
    <row r="30" spans="1:14" ht="12.75" hidden="1">
      <c r="A30" s="36">
        <v>421325</v>
      </c>
      <c r="B30" s="36" t="s">
        <v>90</v>
      </c>
      <c r="C30" s="76">
        <f t="shared" si="1"/>
        <v>30920</v>
      </c>
      <c r="D30" s="57">
        <v>30920</v>
      </c>
      <c r="E30" s="57"/>
      <c r="F30" s="57"/>
      <c r="G30" s="58"/>
      <c r="H30" s="58"/>
      <c r="I30" s="57"/>
      <c r="J30" s="57"/>
      <c r="K30" s="57"/>
      <c r="L30" s="56">
        <v>0</v>
      </c>
      <c r="M30" s="60" t="e">
        <f t="shared" si="2"/>
        <v>#DIV/0!</v>
      </c>
      <c r="N30" s="60">
        <f t="shared" si="3"/>
        <v>0.005600909236505461</v>
      </c>
    </row>
    <row r="31" spans="1:14" ht="22.5" hidden="1">
      <c r="A31" s="36">
        <v>421392</v>
      </c>
      <c r="B31" s="37" t="s">
        <v>104</v>
      </c>
      <c r="C31" s="76">
        <f t="shared" si="1"/>
        <v>896.97</v>
      </c>
      <c r="D31" s="57">
        <v>896.97</v>
      </c>
      <c r="E31" s="57"/>
      <c r="F31" s="57"/>
      <c r="G31" s="58"/>
      <c r="H31" s="58"/>
      <c r="I31" s="57"/>
      <c r="J31" s="57"/>
      <c r="K31" s="57"/>
      <c r="L31" s="56">
        <v>0</v>
      </c>
      <c r="M31" s="60" t="e">
        <f t="shared" si="2"/>
        <v>#DIV/0!</v>
      </c>
      <c r="N31" s="60">
        <f t="shared" si="3"/>
        <v>0.00016247889902549494</v>
      </c>
    </row>
    <row r="32" spans="1:14" ht="12.75">
      <c r="A32" s="35">
        <v>421300</v>
      </c>
      <c r="B32" s="35" t="s">
        <v>54</v>
      </c>
      <c r="C32" s="76">
        <f t="shared" si="1"/>
        <v>3701108.31</v>
      </c>
      <c r="D32" s="54">
        <v>3451249.93</v>
      </c>
      <c r="E32" s="54"/>
      <c r="F32" s="54">
        <v>0</v>
      </c>
      <c r="G32" s="55">
        <v>46701.53</v>
      </c>
      <c r="H32" s="55">
        <v>203156.85</v>
      </c>
      <c r="I32" s="54">
        <v>0</v>
      </c>
      <c r="J32" s="54">
        <v>0</v>
      </c>
      <c r="K32" s="54">
        <v>0</v>
      </c>
      <c r="L32" s="59">
        <v>3800000</v>
      </c>
      <c r="M32" s="60">
        <f t="shared" si="2"/>
        <v>97.39758710526316</v>
      </c>
      <c r="N32" s="60">
        <f t="shared" si="3"/>
        <v>0.6704259934924359</v>
      </c>
    </row>
    <row r="33" spans="1:14" ht="12.75" hidden="1">
      <c r="A33" s="36">
        <v>421411</v>
      </c>
      <c r="B33" s="36" t="s">
        <v>10</v>
      </c>
      <c r="C33" s="76">
        <f t="shared" si="1"/>
        <v>660152.5499999999</v>
      </c>
      <c r="D33" s="57">
        <v>652032.82</v>
      </c>
      <c r="E33" s="57"/>
      <c r="F33" s="57"/>
      <c r="G33" s="58"/>
      <c r="H33" s="58">
        <v>8119.73</v>
      </c>
      <c r="I33" s="57"/>
      <c r="J33" s="57"/>
      <c r="K33" s="57"/>
      <c r="L33" s="56">
        <v>9.822542779147625E-11</v>
      </c>
      <c r="M33" s="60">
        <f t="shared" si="2"/>
        <v>6.72079078547201E+17</v>
      </c>
      <c r="N33" s="60">
        <f t="shared" si="3"/>
        <v>0.1195813232470127</v>
      </c>
    </row>
    <row r="34" spans="1:14" ht="12.75" hidden="1">
      <c r="A34" s="36">
        <v>421412</v>
      </c>
      <c r="B34" s="36" t="s">
        <v>11</v>
      </c>
      <c r="C34" s="76">
        <f t="shared" si="1"/>
        <v>90415.9</v>
      </c>
      <c r="D34" s="57">
        <v>5219</v>
      </c>
      <c r="E34" s="57"/>
      <c r="F34" s="57"/>
      <c r="G34" s="58">
        <v>85196.9</v>
      </c>
      <c r="H34" s="58"/>
      <c r="I34" s="57"/>
      <c r="J34" s="57"/>
      <c r="K34" s="57"/>
      <c r="L34" s="56">
        <v>0</v>
      </c>
      <c r="M34" s="60" t="e">
        <f t="shared" si="2"/>
        <v>#DIV/0!</v>
      </c>
      <c r="N34" s="60">
        <f t="shared" si="3"/>
        <v>0.01637811285371779</v>
      </c>
    </row>
    <row r="35" spans="1:14" ht="12.75" hidden="1">
      <c r="A35" s="36">
        <v>421414</v>
      </c>
      <c r="B35" s="36" t="s">
        <v>12</v>
      </c>
      <c r="C35" s="76">
        <f t="shared" si="1"/>
        <v>925254.27</v>
      </c>
      <c r="D35" s="57">
        <v>93434.89</v>
      </c>
      <c r="E35" s="57"/>
      <c r="F35" s="57"/>
      <c r="G35" s="58">
        <v>831819.38</v>
      </c>
      <c r="H35" s="58"/>
      <c r="I35" s="57"/>
      <c r="J35" s="57"/>
      <c r="K35" s="57"/>
      <c r="L35" s="56">
        <v>0</v>
      </c>
      <c r="M35" s="60" t="e">
        <f t="shared" si="2"/>
        <v>#DIV/0!</v>
      </c>
      <c r="N35" s="60">
        <f t="shared" si="3"/>
        <v>0.16760236697797923</v>
      </c>
    </row>
    <row r="36" spans="1:14" ht="12.75" hidden="1">
      <c r="A36" s="36">
        <v>421419</v>
      </c>
      <c r="B36" s="36" t="s">
        <v>84</v>
      </c>
      <c r="C36" s="76">
        <f t="shared" si="1"/>
        <v>25059.8</v>
      </c>
      <c r="D36" s="57">
        <v>2088</v>
      </c>
      <c r="E36" s="57"/>
      <c r="F36" s="57"/>
      <c r="G36" s="58">
        <v>22971.8</v>
      </c>
      <c r="H36" s="58"/>
      <c r="I36" s="57"/>
      <c r="J36" s="57"/>
      <c r="K36" s="57"/>
      <c r="L36" s="56">
        <v>0</v>
      </c>
      <c r="M36" s="60" t="e">
        <f t="shared" si="2"/>
        <v>#DIV/0!</v>
      </c>
      <c r="N36" s="60">
        <f t="shared" si="3"/>
        <v>0.004539381154106713</v>
      </c>
    </row>
    <row r="37" spans="1:14" ht="12.75" hidden="1">
      <c r="A37" s="36">
        <v>421421</v>
      </c>
      <c r="B37" s="36" t="s">
        <v>79</v>
      </c>
      <c r="C37" s="76">
        <f t="shared" si="1"/>
        <v>15680</v>
      </c>
      <c r="D37" s="57">
        <v>15680</v>
      </c>
      <c r="E37" s="57"/>
      <c r="F37" s="57"/>
      <c r="G37" s="58"/>
      <c r="H37" s="58"/>
      <c r="I37" s="57"/>
      <c r="J37" s="57"/>
      <c r="K37" s="57"/>
      <c r="L37" s="56">
        <v>0</v>
      </c>
      <c r="M37" s="60" t="e">
        <f t="shared" si="2"/>
        <v>#DIV/0!</v>
      </c>
      <c r="N37" s="60">
        <f t="shared" si="3"/>
        <v>0.002840305848266676</v>
      </c>
    </row>
    <row r="38" spans="1:14" ht="12.75" hidden="1">
      <c r="A38" s="36">
        <v>421422</v>
      </c>
      <c r="B38" s="36" t="s">
        <v>13</v>
      </c>
      <c r="C38" s="76">
        <f t="shared" si="1"/>
        <v>287766.58</v>
      </c>
      <c r="D38" s="57">
        <v>287766.58</v>
      </c>
      <c r="E38" s="57"/>
      <c r="F38" s="57"/>
      <c r="G38" s="58"/>
      <c r="H38" s="58"/>
      <c r="I38" s="57"/>
      <c r="J38" s="57"/>
      <c r="K38" s="57"/>
      <c r="L38" s="56">
        <v>0</v>
      </c>
      <c r="M38" s="60" t="e">
        <f t="shared" si="2"/>
        <v>#DIV/0!</v>
      </c>
      <c r="N38" s="60">
        <f t="shared" si="3"/>
        <v>0.05212660077230232</v>
      </c>
    </row>
    <row r="39" spans="1:14" ht="12.75">
      <c r="A39" s="35">
        <v>421400</v>
      </c>
      <c r="B39" s="35" t="s">
        <v>55</v>
      </c>
      <c r="C39" s="76">
        <f t="shared" si="1"/>
        <v>1589451.8</v>
      </c>
      <c r="D39" s="54">
        <v>939029.2</v>
      </c>
      <c r="E39" s="54">
        <v>0</v>
      </c>
      <c r="F39" s="54">
        <v>0</v>
      </c>
      <c r="G39" s="55">
        <v>630714.02</v>
      </c>
      <c r="H39" s="55">
        <v>19708.58</v>
      </c>
      <c r="I39" s="54">
        <v>0</v>
      </c>
      <c r="J39" s="54">
        <v>0</v>
      </c>
      <c r="K39" s="54">
        <v>0</v>
      </c>
      <c r="L39" s="59">
        <v>1600000</v>
      </c>
      <c r="M39" s="60">
        <f t="shared" si="2"/>
        <v>99.3407375</v>
      </c>
      <c r="N39" s="60">
        <f t="shared" si="3"/>
        <v>0.2879164058085456</v>
      </c>
    </row>
    <row r="40" spans="1:14" ht="12.75" hidden="1">
      <c r="A40" s="38">
        <v>421511</v>
      </c>
      <c r="B40" s="39" t="s">
        <v>80</v>
      </c>
      <c r="C40" s="76">
        <f t="shared" si="1"/>
        <v>95932.05</v>
      </c>
      <c r="D40" s="40">
        <v>95932.05</v>
      </c>
      <c r="E40" s="40"/>
      <c r="F40" s="40"/>
      <c r="G40" s="41"/>
      <c r="H40" s="61"/>
      <c r="I40" s="61"/>
      <c r="J40" s="38"/>
      <c r="K40" s="57"/>
      <c r="L40" s="56">
        <v>0</v>
      </c>
      <c r="M40" s="60" t="e">
        <f t="shared" si="2"/>
        <v>#DIV/0!</v>
      </c>
      <c r="N40" s="60">
        <f t="shared" si="3"/>
        <v>0.017377319046633366</v>
      </c>
    </row>
    <row r="41" spans="1:14" ht="12.75" hidden="1">
      <c r="A41" s="36">
        <v>421512</v>
      </c>
      <c r="B41" s="42" t="s">
        <v>14</v>
      </c>
      <c r="C41" s="76">
        <f t="shared" si="1"/>
        <v>680452</v>
      </c>
      <c r="D41" s="57">
        <v>680452</v>
      </c>
      <c r="E41" s="57"/>
      <c r="F41" s="57"/>
      <c r="G41" s="58"/>
      <c r="H41" s="58"/>
      <c r="I41" s="57"/>
      <c r="J41" s="57"/>
      <c r="K41" s="57"/>
      <c r="L41" s="56">
        <v>0</v>
      </c>
      <c r="M41" s="60" t="e">
        <f t="shared" si="2"/>
        <v>#DIV/0!</v>
      </c>
      <c r="N41" s="60">
        <f t="shared" si="3"/>
        <v>0.12325840529749722</v>
      </c>
    </row>
    <row r="42" spans="1:14" ht="12.75" hidden="1">
      <c r="A42" s="36">
        <v>421513</v>
      </c>
      <c r="B42" s="36" t="s">
        <v>15</v>
      </c>
      <c r="C42" s="76">
        <f t="shared" si="1"/>
        <v>117582.84</v>
      </c>
      <c r="D42" s="57">
        <v>117582.84</v>
      </c>
      <c r="E42" s="57"/>
      <c r="F42" s="57"/>
      <c r="G42" s="58"/>
      <c r="H42" s="58"/>
      <c r="I42" s="57"/>
      <c r="J42" s="57"/>
      <c r="K42" s="57"/>
      <c r="L42" s="56">
        <v>0</v>
      </c>
      <c r="M42" s="60" t="e">
        <f t="shared" si="2"/>
        <v>#DIV/0!</v>
      </c>
      <c r="N42" s="60">
        <f t="shared" si="3"/>
        <v>0.021299185466058985</v>
      </c>
    </row>
    <row r="43" spans="1:14" ht="22.5" hidden="1">
      <c r="A43" s="36">
        <v>421521</v>
      </c>
      <c r="B43" s="37" t="s">
        <v>105</v>
      </c>
      <c r="C43" s="76">
        <f t="shared" si="1"/>
        <v>186560</v>
      </c>
      <c r="D43" s="57">
        <v>186560</v>
      </c>
      <c r="E43" s="57"/>
      <c r="F43" s="57"/>
      <c r="G43" s="58"/>
      <c r="H43" s="58"/>
      <c r="I43" s="57"/>
      <c r="J43" s="57"/>
      <c r="K43" s="57"/>
      <c r="L43" s="56">
        <v>0</v>
      </c>
      <c r="M43" s="60" t="e">
        <f t="shared" si="2"/>
        <v>#DIV/0!</v>
      </c>
      <c r="N43" s="60">
        <f t="shared" si="3"/>
        <v>0.033793843051825964</v>
      </c>
    </row>
    <row r="44" spans="1:14" ht="12.75">
      <c r="A44" s="35">
        <v>421500</v>
      </c>
      <c r="B44" s="35" t="s">
        <v>135</v>
      </c>
      <c r="C44" s="76">
        <f t="shared" si="1"/>
        <v>1557113.74</v>
      </c>
      <c r="D44" s="54">
        <v>1557113.74</v>
      </c>
      <c r="E44" s="54">
        <v>0</v>
      </c>
      <c r="F44" s="54">
        <v>0</v>
      </c>
      <c r="G44" s="55">
        <v>0</v>
      </c>
      <c r="H44" s="55">
        <v>0</v>
      </c>
      <c r="I44" s="54">
        <v>0</v>
      </c>
      <c r="J44" s="54">
        <v>0</v>
      </c>
      <c r="K44" s="54">
        <v>0</v>
      </c>
      <c r="L44" s="59">
        <v>1600000</v>
      </c>
      <c r="M44" s="60">
        <f t="shared" si="2"/>
        <v>97.31960875</v>
      </c>
      <c r="N44" s="60">
        <f t="shared" si="3"/>
        <v>0.28205862641188756</v>
      </c>
    </row>
    <row r="45" spans="1:14" ht="12.75" hidden="1">
      <c r="A45" s="36">
        <v>422111</v>
      </c>
      <c r="B45" s="37" t="s">
        <v>137</v>
      </c>
      <c r="C45" s="76">
        <f t="shared" si="1"/>
        <v>262819</v>
      </c>
      <c r="D45" s="57"/>
      <c r="E45" s="57"/>
      <c r="F45" s="57"/>
      <c r="G45" s="58">
        <v>235195</v>
      </c>
      <c r="H45" s="58">
        <v>27624</v>
      </c>
      <c r="I45" s="57"/>
      <c r="J45" s="57"/>
      <c r="K45" s="57"/>
      <c r="L45" s="56">
        <v>0</v>
      </c>
      <c r="M45" s="60" t="e">
        <f t="shared" si="2"/>
        <v>#DIV/0!</v>
      </c>
      <c r="N45" s="60">
        <f t="shared" si="3"/>
        <v>0.04760754736834181</v>
      </c>
    </row>
    <row r="46" spans="1:14" ht="23.25" customHeight="1" hidden="1">
      <c r="A46" s="36">
        <v>422121</v>
      </c>
      <c r="B46" s="37" t="s">
        <v>136</v>
      </c>
      <c r="C46" s="76">
        <f t="shared" si="1"/>
        <v>253897.83</v>
      </c>
      <c r="D46" s="57"/>
      <c r="E46" s="57"/>
      <c r="F46" s="57"/>
      <c r="G46" s="58">
        <v>240631.15</v>
      </c>
      <c r="H46" s="58">
        <v>13266.68</v>
      </c>
      <c r="I46" s="57"/>
      <c r="J46" s="57"/>
      <c r="K46" s="57"/>
      <c r="L46" s="56">
        <v>-7.275957614183426E-12</v>
      </c>
      <c r="M46" s="60">
        <f t="shared" si="2"/>
        <v>-3.4895452044011766E+18</v>
      </c>
      <c r="N46" s="60">
        <f t="shared" si="3"/>
        <v>0.04599154919714403</v>
      </c>
    </row>
    <row r="47" spans="1:14" ht="22.5" hidden="1">
      <c r="A47" s="36">
        <v>422199</v>
      </c>
      <c r="B47" s="37" t="s">
        <v>16</v>
      </c>
      <c r="C47" s="76">
        <f t="shared" si="1"/>
        <v>80830</v>
      </c>
      <c r="D47" s="57"/>
      <c r="E47" s="57"/>
      <c r="F47" s="57"/>
      <c r="G47" s="58">
        <v>79590</v>
      </c>
      <c r="H47" s="58">
        <v>1240</v>
      </c>
      <c r="I47" s="57"/>
      <c r="J47" s="57"/>
      <c r="K47" s="57"/>
      <c r="L47" s="56">
        <v>0</v>
      </c>
      <c r="M47" s="60" t="e">
        <f t="shared" si="2"/>
        <v>#DIV/0!</v>
      </c>
      <c r="N47" s="60">
        <f t="shared" si="3"/>
        <v>0.014641704191032872</v>
      </c>
    </row>
    <row r="48" spans="1:14" ht="12.75">
      <c r="A48" s="85">
        <v>422000</v>
      </c>
      <c r="B48" s="86" t="s">
        <v>162</v>
      </c>
      <c r="C48" s="76">
        <f t="shared" si="1"/>
        <v>629412.18</v>
      </c>
      <c r="D48" s="111">
        <f aca="true" t="shared" si="6" ref="D48:K48">D49</f>
        <v>0</v>
      </c>
      <c r="E48" s="111">
        <f t="shared" si="6"/>
        <v>0</v>
      </c>
      <c r="F48" s="111">
        <f t="shared" si="6"/>
        <v>0</v>
      </c>
      <c r="G48" s="111">
        <v>571258.18</v>
      </c>
      <c r="H48" s="111">
        <f t="shared" si="6"/>
        <v>58154</v>
      </c>
      <c r="I48" s="111">
        <f t="shared" si="6"/>
        <v>0</v>
      </c>
      <c r="J48" s="111">
        <f t="shared" si="6"/>
        <v>0</v>
      </c>
      <c r="K48" s="111">
        <f t="shared" si="6"/>
        <v>0</v>
      </c>
      <c r="L48" s="111">
        <v>700000</v>
      </c>
      <c r="M48" s="60">
        <f t="shared" si="2"/>
        <v>89.91602571428572</v>
      </c>
      <c r="N48" s="60">
        <f t="shared" si="3"/>
        <v>0.11401295253981365</v>
      </c>
    </row>
    <row r="49" spans="1:14" ht="22.5">
      <c r="A49" s="35">
        <v>422100</v>
      </c>
      <c r="B49" s="32" t="s">
        <v>56</v>
      </c>
      <c r="C49" s="76">
        <f t="shared" si="1"/>
        <v>629412.18</v>
      </c>
      <c r="D49" s="54">
        <v>0</v>
      </c>
      <c r="E49" s="54">
        <v>0</v>
      </c>
      <c r="F49" s="54">
        <v>0</v>
      </c>
      <c r="G49" s="55">
        <v>571258.18</v>
      </c>
      <c r="H49" s="55">
        <v>58154</v>
      </c>
      <c r="I49" s="54">
        <v>0</v>
      </c>
      <c r="J49" s="54">
        <v>0</v>
      </c>
      <c r="K49" s="54">
        <v>0</v>
      </c>
      <c r="L49" s="59">
        <v>700000</v>
      </c>
      <c r="M49" s="60">
        <f t="shared" si="2"/>
        <v>89.91602571428572</v>
      </c>
      <c r="N49" s="60">
        <f t="shared" si="3"/>
        <v>0.11401295253981365</v>
      </c>
    </row>
    <row r="50" spans="1:14" ht="12.75">
      <c r="A50" s="77">
        <v>423000</v>
      </c>
      <c r="B50" s="78" t="s">
        <v>163</v>
      </c>
      <c r="C50" s="76">
        <f t="shared" si="1"/>
        <v>15116286.24</v>
      </c>
      <c r="D50" s="79">
        <f aca="true" t="shared" si="7" ref="D50:L50">D53+D57+D60+D64+D65+D66+D67</f>
        <v>5387421.8100000005</v>
      </c>
      <c r="E50" s="79">
        <f t="shared" si="7"/>
        <v>5352987.08</v>
      </c>
      <c r="F50" s="79">
        <f t="shared" si="7"/>
        <v>0</v>
      </c>
      <c r="G50" s="79">
        <f t="shared" si="7"/>
        <v>4301877.35</v>
      </c>
      <c r="H50" s="79">
        <f t="shared" si="7"/>
        <v>74000</v>
      </c>
      <c r="I50" s="79">
        <f t="shared" si="7"/>
        <v>0</v>
      </c>
      <c r="J50" s="79">
        <f t="shared" si="7"/>
        <v>0</v>
      </c>
      <c r="K50" s="79">
        <f t="shared" si="7"/>
        <v>0</v>
      </c>
      <c r="L50" s="79">
        <f t="shared" si="7"/>
        <v>16700000</v>
      </c>
      <c r="M50" s="60">
        <f t="shared" si="2"/>
        <v>90.51668407185629</v>
      </c>
      <c r="N50" s="60">
        <f t="shared" si="3"/>
        <v>2.7381936359403753</v>
      </c>
    </row>
    <row r="51" spans="1:14" ht="12.75" hidden="1">
      <c r="A51" s="36">
        <v>423211</v>
      </c>
      <c r="B51" s="36" t="s">
        <v>97</v>
      </c>
      <c r="C51" s="76">
        <f t="shared" si="1"/>
        <v>7320</v>
      </c>
      <c r="D51" s="57"/>
      <c r="E51" s="57"/>
      <c r="F51" s="57"/>
      <c r="G51" s="58">
        <v>7320</v>
      </c>
      <c r="H51" s="58"/>
      <c r="I51" s="57"/>
      <c r="J51" s="57"/>
      <c r="K51" s="57"/>
      <c r="L51" s="56">
        <v>0</v>
      </c>
      <c r="M51" s="60" t="e">
        <f t="shared" si="2"/>
        <v>#DIV/0!</v>
      </c>
      <c r="N51" s="60">
        <f t="shared" si="3"/>
        <v>0.0013259591077367393</v>
      </c>
    </row>
    <row r="52" spans="1:14" ht="12.75" hidden="1">
      <c r="A52" s="36">
        <v>423291</v>
      </c>
      <c r="B52" s="36" t="s">
        <v>17</v>
      </c>
      <c r="C52" s="76">
        <f t="shared" si="1"/>
        <v>648400</v>
      </c>
      <c r="D52" s="57">
        <v>106600</v>
      </c>
      <c r="E52" s="57"/>
      <c r="F52" s="57"/>
      <c r="G52" s="58">
        <v>541800</v>
      </c>
      <c r="H52" s="58"/>
      <c r="I52" s="57"/>
      <c r="J52" s="57"/>
      <c r="K52" s="57"/>
      <c r="L52" s="56">
        <v>0</v>
      </c>
      <c r="M52" s="60" t="e">
        <f t="shared" si="2"/>
        <v>#DIV/0!</v>
      </c>
      <c r="N52" s="60">
        <f t="shared" si="3"/>
        <v>0.11745244336837454</v>
      </c>
    </row>
    <row r="53" spans="1:14" ht="12.75">
      <c r="A53" s="35">
        <v>423200</v>
      </c>
      <c r="B53" s="35" t="s">
        <v>57</v>
      </c>
      <c r="C53" s="76">
        <f t="shared" si="1"/>
        <v>682680.3</v>
      </c>
      <c r="D53" s="54">
        <v>42600</v>
      </c>
      <c r="E53" s="54">
        <v>0</v>
      </c>
      <c r="F53" s="54">
        <v>0</v>
      </c>
      <c r="G53" s="55">
        <v>640080.3</v>
      </c>
      <c r="H53" s="55">
        <v>0</v>
      </c>
      <c r="I53" s="54">
        <v>0</v>
      </c>
      <c r="J53" s="54">
        <v>0</v>
      </c>
      <c r="K53" s="54">
        <v>0</v>
      </c>
      <c r="L53" s="59">
        <v>800000</v>
      </c>
      <c r="M53" s="60">
        <f t="shared" si="2"/>
        <v>85.3350375</v>
      </c>
      <c r="N53" s="60">
        <f t="shared" si="3"/>
        <v>0.1236620439149521</v>
      </c>
    </row>
    <row r="54" spans="1:14" ht="22.5" hidden="1">
      <c r="A54" s="36">
        <v>423311</v>
      </c>
      <c r="B54" s="37" t="s">
        <v>18</v>
      </c>
      <c r="C54" s="76">
        <f t="shared" si="1"/>
        <v>984500</v>
      </c>
      <c r="D54" s="57"/>
      <c r="E54" s="57"/>
      <c r="F54" s="57"/>
      <c r="G54" s="58">
        <v>984500</v>
      </c>
      <c r="H54" s="58"/>
      <c r="I54" s="57"/>
      <c r="J54" s="57"/>
      <c r="K54" s="57"/>
      <c r="L54" s="56">
        <v>0</v>
      </c>
      <c r="M54" s="60" t="e">
        <f t="shared" si="2"/>
        <v>#DIV/0!</v>
      </c>
      <c r="N54" s="60">
        <f t="shared" si="3"/>
        <v>0.17833425431240707</v>
      </c>
    </row>
    <row r="55" spans="1:14" ht="12.75" hidden="1">
      <c r="A55" s="36">
        <v>423321</v>
      </c>
      <c r="B55" s="36" t="s">
        <v>106</v>
      </c>
      <c r="C55" s="76">
        <f t="shared" si="1"/>
        <v>17800</v>
      </c>
      <c r="D55" s="57"/>
      <c r="E55" s="57"/>
      <c r="F55" s="57"/>
      <c r="G55" s="58">
        <v>17800</v>
      </c>
      <c r="H55" s="58"/>
      <c r="I55" s="57"/>
      <c r="J55" s="57"/>
      <c r="K55" s="57"/>
      <c r="L55" s="56">
        <v>0</v>
      </c>
      <c r="M55" s="60" t="e">
        <f t="shared" si="2"/>
        <v>#DIV/0!</v>
      </c>
      <c r="N55" s="60">
        <f t="shared" si="3"/>
        <v>0.0032243267920374257</v>
      </c>
    </row>
    <row r="56" spans="1:14" ht="22.5" hidden="1">
      <c r="A56" s="36">
        <v>423391</v>
      </c>
      <c r="B56" s="37" t="s">
        <v>85</v>
      </c>
      <c r="C56" s="76">
        <f t="shared" si="1"/>
        <v>317661.5</v>
      </c>
      <c r="D56" s="62">
        <v>1431.41</v>
      </c>
      <c r="E56" s="57"/>
      <c r="F56" s="57"/>
      <c r="G56" s="58">
        <v>316230.09</v>
      </c>
      <c r="H56" s="58"/>
      <c r="I56" s="57"/>
      <c r="J56" s="57"/>
      <c r="K56" s="57"/>
      <c r="L56" s="56">
        <v>0</v>
      </c>
      <c r="M56" s="60" t="e">
        <f t="shared" si="2"/>
        <v>#DIV/0!</v>
      </c>
      <c r="N56" s="60">
        <f t="shared" si="3"/>
        <v>0.057541825013977345</v>
      </c>
    </row>
    <row r="57" spans="1:14" ht="22.5">
      <c r="A57" s="35">
        <v>423300</v>
      </c>
      <c r="B57" s="32" t="s">
        <v>58</v>
      </c>
      <c r="C57" s="76">
        <f t="shared" si="1"/>
        <v>1294938.83</v>
      </c>
      <c r="D57" s="54"/>
      <c r="E57" s="54">
        <v>0</v>
      </c>
      <c r="F57" s="54">
        <v>0</v>
      </c>
      <c r="G57" s="55">
        <v>1294938.83</v>
      </c>
      <c r="H57" s="55">
        <v>0</v>
      </c>
      <c r="I57" s="54">
        <v>0</v>
      </c>
      <c r="J57" s="54">
        <v>0</v>
      </c>
      <c r="K57" s="54">
        <v>0</v>
      </c>
      <c r="L57" s="59">
        <v>1500000</v>
      </c>
      <c r="M57" s="60">
        <f t="shared" si="2"/>
        <v>86.32925533333334</v>
      </c>
      <c r="N57" s="60">
        <f t="shared" si="3"/>
        <v>0.23456775076508976</v>
      </c>
    </row>
    <row r="58" spans="1:14" ht="12.75" hidden="1">
      <c r="A58" s="36">
        <v>423421</v>
      </c>
      <c r="B58" s="36" t="s">
        <v>19</v>
      </c>
      <c r="C58" s="76">
        <f t="shared" si="1"/>
        <v>446261.68</v>
      </c>
      <c r="D58" s="57"/>
      <c r="E58" s="57"/>
      <c r="F58" s="57"/>
      <c r="G58" s="58">
        <v>446261.68</v>
      </c>
      <c r="H58" s="58"/>
      <c r="I58" s="57"/>
      <c r="J58" s="57"/>
      <c r="K58" s="57"/>
      <c r="L58" s="56">
        <v>0</v>
      </c>
      <c r="M58" s="60" t="e">
        <f t="shared" si="2"/>
        <v>#DIV/0!</v>
      </c>
      <c r="N58" s="60">
        <f t="shared" si="3"/>
        <v>0.08083671298222653</v>
      </c>
    </row>
    <row r="59" spans="1:14" ht="22.5" hidden="1">
      <c r="A59" s="36">
        <v>423432</v>
      </c>
      <c r="B59" s="37" t="s">
        <v>107</v>
      </c>
      <c r="C59" s="76">
        <f t="shared" si="1"/>
        <v>27027</v>
      </c>
      <c r="D59" s="57"/>
      <c r="E59" s="57"/>
      <c r="F59" s="57"/>
      <c r="G59" s="58">
        <v>27027</v>
      </c>
      <c r="H59" s="58"/>
      <c r="I59" s="57"/>
      <c r="J59" s="57"/>
      <c r="K59" s="57"/>
      <c r="L59" s="56">
        <v>0</v>
      </c>
      <c r="M59" s="60" t="e">
        <f t="shared" si="2"/>
        <v>#DIV/0!</v>
      </c>
      <c r="N59" s="60">
        <f t="shared" si="3"/>
        <v>0.0048957236072132305</v>
      </c>
    </row>
    <row r="60" spans="1:14" ht="12.75">
      <c r="A60" s="35">
        <v>423400</v>
      </c>
      <c r="B60" s="35" t="s">
        <v>59</v>
      </c>
      <c r="C60" s="76">
        <f t="shared" si="1"/>
        <v>521752.35</v>
      </c>
      <c r="D60" s="54">
        <v>7080</v>
      </c>
      <c r="E60" s="54">
        <v>0</v>
      </c>
      <c r="F60" s="54">
        <v>0</v>
      </c>
      <c r="G60" s="55">
        <v>514672.35</v>
      </c>
      <c r="H60" s="55">
        <v>0</v>
      </c>
      <c r="I60" s="54">
        <v>0</v>
      </c>
      <c r="J60" s="54">
        <v>0</v>
      </c>
      <c r="K60" s="54">
        <v>0</v>
      </c>
      <c r="L60" s="59">
        <v>600000</v>
      </c>
      <c r="M60" s="60">
        <f t="shared" si="2"/>
        <v>86.958725</v>
      </c>
      <c r="N60" s="60">
        <f t="shared" si="3"/>
        <v>0.09451124050075776</v>
      </c>
    </row>
    <row r="61" spans="1:14" ht="22.5" hidden="1">
      <c r="A61" s="36">
        <v>423521</v>
      </c>
      <c r="B61" s="37" t="s">
        <v>121</v>
      </c>
      <c r="C61" s="76">
        <f t="shared" si="1"/>
        <v>1406196</v>
      </c>
      <c r="D61" s="58"/>
      <c r="E61" s="57"/>
      <c r="F61" s="57"/>
      <c r="G61" s="58">
        <v>1406196</v>
      </c>
      <c r="H61" s="58"/>
      <c r="I61" s="57"/>
      <c r="J61" s="57"/>
      <c r="K61" s="57"/>
      <c r="L61" s="56">
        <v>0</v>
      </c>
      <c r="M61" s="60" t="e">
        <f t="shared" si="2"/>
        <v>#DIV/0!</v>
      </c>
      <c r="N61" s="60">
        <f t="shared" si="3"/>
        <v>0.2547210920031382</v>
      </c>
    </row>
    <row r="62" spans="1:14" ht="22.5" hidden="1">
      <c r="A62" s="36">
        <v>423591</v>
      </c>
      <c r="B62" s="37" t="s">
        <v>139</v>
      </c>
      <c r="C62" s="76">
        <f t="shared" si="1"/>
        <v>675105.36</v>
      </c>
      <c r="D62" s="57"/>
      <c r="E62" s="57"/>
      <c r="F62" s="57"/>
      <c r="G62" s="58">
        <v>675105.36</v>
      </c>
      <c r="H62" s="58"/>
      <c r="I62" s="57"/>
      <c r="J62" s="57"/>
      <c r="K62" s="57"/>
      <c r="L62" s="56">
        <v>0</v>
      </c>
      <c r="M62" s="60" t="e">
        <f t="shared" si="2"/>
        <v>#DIV/0!</v>
      </c>
      <c r="N62" s="60">
        <f t="shared" si="3"/>
        <v>0.12228990447730739</v>
      </c>
    </row>
    <row r="63" spans="1:14" ht="22.5" hidden="1">
      <c r="A63" s="36">
        <v>423599</v>
      </c>
      <c r="B63" s="37" t="s">
        <v>120</v>
      </c>
      <c r="C63" s="76">
        <f t="shared" si="1"/>
        <v>6853234.4799999995</v>
      </c>
      <c r="D63" s="57">
        <v>2580477.11</v>
      </c>
      <c r="E63" s="57">
        <v>4257169</v>
      </c>
      <c r="F63" s="57"/>
      <c r="G63" s="58">
        <v>15588.37</v>
      </c>
      <c r="H63" s="58"/>
      <c r="I63" s="57"/>
      <c r="J63" s="57"/>
      <c r="K63" s="57"/>
      <c r="L63" s="56">
        <v>1.0422809282317758E-09</v>
      </c>
      <c r="M63" s="60">
        <f t="shared" si="2"/>
        <v>6.575227747500357E+17</v>
      </c>
      <c r="N63" s="60">
        <f t="shared" si="3"/>
        <v>1.2414082890999256</v>
      </c>
    </row>
    <row r="64" spans="1:14" ht="12.75">
      <c r="A64" s="35">
        <v>423500</v>
      </c>
      <c r="B64" s="35" t="s">
        <v>60</v>
      </c>
      <c r="C64" s="76">
        <f t="shared" si="1"/>
        <v>10155857.7</v>
      </c>
      <c r="D64" s="54">
        <v>3463640.21</v>
      </c>
      <c r="E64" s="54">
        <v>5352987.08</v>
      </c>
      <c r="F64" s="54">
        <v>0</v>
      </c>
      <c r="G64" s="55">
        <v>1339230.41</v>
      </c>
      <c r="H64" s="55">
        <v>0</v>
      </c>
      <c r="I64" s="54">
        <v>0</v>
      </c>
      <c r="J64" s="54">
        <v>0</v>
      </c>
      <c r="K64" s="54">
        <v>0</v>
      </c>
      <c r="L64" s="59">
        <v>10500000</v>
      </c>
      <c r="M64" s="60">
        <f t="shared" si="2"/>
        <v>96.72245428571428</v>
      </c>
      <c r="N64" s="60">
        <f t="shared" si="3"/>
        <v>1.83965191450728</v>
      </c>
    </row>
    <row r="65" spans="1:14" ht="22.5">
      <c r="A65" s="35">
        <v>423600</v>
      </c>
      <c r="B65" s="32" t="s">
        <v>61</v>
      </c>
      <c r="C65" s="76">
        <f t="shared" si="1"/>
        <v>1155487.6</v>
      </c>
      <c r="D65" s="54">
        <v>1155487.6</v>
      </c>
      <c r="E65" s="54"/>
      <c r="F65" s="54">
        <v>0</v>
      </c>
      <c r="G65" s="55">
        <v>0</v>
      </c>
      <c r="H65" s="55">
        <v>0</v>
      </c>
      <c r="I65" s="54">
        <v>0</v>
      </c>
      <c r="J65" s="54">
        <v>0</v>
      </c>
      <c r="K65" s="54">
        <v>0</v>
      </c>
      <c r="L65" s="59">
        <v>1200000</v>
      </c>
      <c r="M65" s="60">
        <f t="shared" si="2"/>
        <v>96.29063333333335</v>
      </c>
      <c r="N65" s="60">
        <f t="shared" si="3"/>
        <v>0.2093072823902823</v>
      </c>
    </row>
    <row r="66" spans="1:14" ht="12.75">
      <c r="A66" s="35">
        <v>423700</v>
      </c>
      <c r="B66" s="35" t="s">
        <v>20</v>
      </c>
      <c r="C66" s="76">
        <f t="shared" si="1"/>
        <v>417831.58</v>
      </c>
      <c r="D66" s="54">
        <v>0</v>
      </c>
      <c r="E66" s="54">
        <v>0</v>
      </c>
      <c r="F66" s="54">
        <v>0</v>
      </c>
      <c r="G66" s="55">
        <v>417831.58</v>
      </c>
      <c r="H66" s="55">
        <v>0</v>
      </c>
      <c r="I66" s="54">
        <v>0</v>
      </c>
      <c r="J66" s="54">
        <v>0</v>
      </c>
      <c r="K66" s="54">
        <v>0</v>
      </c>
      <c r="L66" s="59">
        <v>500000</v>
      </c>
      <c r="M66" s="60">
        <f t="shared" si="2"/>
        <v>83.566316</v>
      </c>
      <c r="N66" s="60">
        <f t="shared" si="3"/>
        <v>0.07568682909850163</v>
      </c>
    </row>
    <row r="67" spans="1:14" ht="12.75">
      <c r="A67" s="35">
        <v>423900</v>
      </c>
      <c r="B67" s="35" t="s">
        <v>21</v>
      </c>
      <c r="C67" s="76">
        <f t="shared" si="1"/>
        <v>887737.88</v>
      </c>
      <c r="D67" s="54">
        <v>718614</v>
      </c>
      <c r="E67" s="54">
        <v>0</v>
      </c>
      <c r="F67" s="54">
        <v>0</v>
      </c>
      <c r="G67" s="55">
        <v>95123.88</v>
      </c>
      <c r="H67" s="55">
        <v>74000</v>
      </c>
      <c r="I67" s="54">
        <v>0</v>
      </c>
      <c r="J67" s="54">
        <v>0</v>
      </c>
      <c r="K67" s="54">
        <v>0</v>
      </c>
      <c r="L67" s="59">
        <v>1600000</v>
      </c>
      <c r="M67" s="60">
        <f t="shared" si="2"/>
        <v>55.4836175</v>
      </c>
      <c r="N67" s="60">
        <f t="shared" si="3"/>
        <v>0.16080657476351154</v>
      </c>
    </row>
    <row r="68" spans="1:14" ht="22.5">
      <c r="A68" s="77">
        <v>424000</v>
      </c>
      <c r="B68" s="78" t="s">
        <v>164</v>
      </c>
      <c r="C68" s="76">
        <f t="shared" si="1"/>
        <v>2185020.7800000003</v>
      </c>
      <c r="D68" s="79">
        <f aca="true" t="shared" si="8" ref="D68:L68">D73+D74</f>
        <v>574795.2</v>
      </c>
      <c r="E68" s="79">
        <f t="shared" si="8"/>
        <v>0</v>
      </c>
      <c r="F68" s="79">
        <f t="shared" si="8"/>
        <v>0</v>
      </c>
      <c r="G68" s="79">
        <f t="shared" si="8"/>
        <v>1610225.58</v>
      </c>
      <c r="H68" s="79">
        <f t="shared" si="8"/>
        <v>0</v>
      </c>
      <c r="I68" s="79">
        <f t="shared" si="8"/>
        <v>0</v>
      </c>
      <c r="J68" s="79">
        <f t="shared" si="8"/>
        <v>0</v>
      </c>
      <c r="K68" s="79">
        <f t="shared" si="8"/>
        <v>0</v>
      </c>
      <c r="L68" s="79">
        <f t="shared" si="8"/>
        <v>2300000</v>
      </c>
      <c r="M68" s="60">
        <f t="shared" si="2"/>
        <v>95.00090347826088</v>
      </c>
      <c r="N68" s="60">
        <f t="shared" si="3"/>
        <v>0.3957989349501413</v>
      </c>
    </row>
    <row r="69" spans="1:14" ht="22.5" hidden="1">
      <c r="A69" s="36">
        <v>424311</v>
      </c>
      <c r="B69" s="37" t="s">
        <v>140</v>
      </c>
      <c r="C69" s="76">
        <f aca="true" t="shared" si="9" ref="C69:C132">D69+E69+F69+G69+H69+I69+J69+K69</f>
        <v>2482044.94</v>
      </c>
      <c r="D69" s="54"/>
      <c r="E69" s="54"/>
      <c r="F69" s="54"/>
      <c r="G69" s="58">
        <v>2482044.94</v>
      </c>
      <c r="H69" s="58"/>
      <c r="I69" s="54"/>
      <c r="J69" s="54"/>
      <c r="K69" s="57"/>
      <c r="L69" s="56"/>
      <c r="M69" s="60" t="e">
        <f aca="true" t="shared" si="10" ref="M69:M128">C69*100/L69</f>
        <v>#DIV/0!</v>
      </c>
      <c r="N69" s="60">
        <f aca="true" t="shared" si="11" ref="N69:N132">C69*100/552053223.76</f>
        <v>0.4496024718585913</v>
      </c>
    </row>
    <row r="70" spans="1:14" ht="22.5" hidden="1">
      <c r="A70" s="36">
        <v>424331</v>
      </c>
      <c r="B70" s="37" t="s">
        <v>81</v>
      </c>
      <c r="C70" s="76">
        <f t="shared" si="9"/>
        <v>507212.49</v>
      </c>
      <c r="D70" s="57">
        <v>507212.49</v>
      </c>
      <c r="E70" s="57"/>
      <c r="F70" s="57"/>
      <c r="G70" s="58"/>
      <c r="H70" s="58"/>
      <c r="I70" s="57"/>
      <c r="J70" s="57"/>
      <c r="K70" s="57"/>
      <c r="L70" s="56">
        <v>0</v>
      </c>
      <c r="M70" s="60" t="e">
        <f t="shared" si="10"/>
        <v>#DIV/0!</v>
      </c>
      <c r="N70" s="60">
        <f t="shared" si="11"/>
        <v>0.09187746184061882</v>
      </c>
    </row>
    <row r="71" spans="1:14" ht="12.75" hidden="1">
      <c r="A71" s="36">
        <v>424341</v>
      </c>
      <c r="B71" s="36" t="s">
        <v>126</v>
      </c>
      <c r="C71" s="76">
        <f t="shared" si="9"/>
        <v>98172</v>
      </c>
      <c r="D71" s="57">
        <v>66981.16</v>
      </c>
      <c r="E71" s="57"/>
      <c r="F71" s="57"/>
      <c r="G71" s="58">
        <v>31190.84</v>
      </c>
      <c r="H71" s="58"/>
      <c r="I71" s="57"/>
      <c r="J71" s="57"/>
      <c r="K71" s="57"/>
      <c r="L71" s="56">
        <v>-3.637978807091713E-12</v>
      </c>
      <c r="M71" s="60">
        <f t="shared" si="10"/>
        <v>-2.698531388050637E+18</v>
      </c>
      <c r="N71" s="60">
        <f t="shared" si="11"/>
        <v>0.01778306796785945</v>
      </c>
    </row>
    <row r="72" spans="1:14" ht="45">
      <c r="A72" s="34" t="s">
        <v>0</v>
      </c>
      <c r="B72" s="34" t="s">
        <v>1</v>
      </c>
      <c r="C72" s="34" t="s">
        <v>2</v>
      </c>
      <c r="D72" s="34" t="s">
        <v>156</v>
      </c>
      <c r="E72" s="32" t="s">
        <v>99</v>
      </c>
      <c r="F72" s="32" t="s">
        <v>138</v>
      </c>
      <c r="G72" s="33" t="s">
        <v>100</v>
      </c>
      <c r="H72" s="33" t="s">
        <v>101</v>
      </c>
      <c r="I72" s="53" t="s">
        <v>102</v>
      </c>
      <c r="J72" s="34" t="s">
        <v>133</v>
      </c>
      <c r="K72" s="33" t="s">
        <v>113</v>
      </c>
      <c r="L72" s="43" t="s">
        <v>197</v>
      </c>
      <c r="M72" s="123" t="s">
        <v>134</v>
      </c>
      <c r="N72" s="43" t="s">
        <v>176</v>
      </c>
    </row>
    <row r="73" spans="1:14" ht="12.75">
      <c r="A73" s="35">
        <v>424300</v>
      </c>
      <c r="B73" s="35" t="s">
        <v>62</v>
      </c>
      <c r="C73" s="76">
        <f t="shared" si="9"/>
        <v>1793875.58</v>
      </c>
      <c r="D73" s="54">
        <v>333650</v>
      </c>
      <c r="E73" s="54">
        <v>0</v>
      </c>
      <c r="F73" s="54">
        <v>0</v>
      </c>
      <c r="G73" s="55">
        <v>1460225.58</v>
      </c>
      <c r="H73" s="55">
        <v>0</v>
      </c>
      <c r="I73" s="54">
        <v>0</v>
      </c>
      <c r="J73" s="54">
        <v>0</v>
      </c>
      <c r="K73" s="54">
        <v>0</v>
      </c>
      <c r="L73" s="59">
        <v>1900000</v>
      </c>
      <c r="M73" s="60">
        <f t="shared" si="10"/>
        <v>94.41450421052632</v>
      </c>
      <c r="N73" s="60">
        <f t="shared" si="11"/>
        <v>0.32494612888627394</v>
      </c>
    </row>
    <row r="74" spans="1:14" ht="12.75">
      <c r="A74" s="35">
        <v>424900</v>
      </c>
      <c r="B74" s="32" t="s">
        <v>190</v>
      </c>
      <c r="C74" s="76">
        <f t="shared" si="9"/>
        <v>391145.2</v>
      </c>
      <c r="D74" s="54">
        <v>241145.2</v>
      </c>
      <c r="E74" s="54">
        <v>0</v>
      </c>
      <c r="F74" s="54">
        <v>0</v>
      </c>
      <c r="G74" s="55">
        <v>150000</v>
      </c>
      <c r="H74" s="55">
        <v>0</v>
      </c>
      <c r="I74" s="54">
        <v>0</v>
      </c>
      <c r="J74" s="54">
        <v>0</v>
      </c>
      <c r="K74" s="54">
        <v>0</v>
      </c>
      <c r="L74" s="59">
        <v>400000</v>
      </c>
      <c r="M74" s="60">
        <f t="shared" si="10"/>
        <v>97.7863</v>
      </c>
      <c r="N74" s="60">
        <f t="shared" si="11"/>
        <v>0.07085280606386726</v>
      </c>
    </row>
    <row r="75" spans="1:14" ht="28.5" customHeight="1">
      <c r="A75" s="77">
        <v>425000</v>
      </c>
      <c r="B75" s="78" t="s">
        <v>165</v>
      </c>
      <c r="C75" s="76">
        <f t="shared" si="9"/>
        <v>6095210.7700000005</v>
      </c>
      <c r="D75" s="79">
        <f aca="true" t="shared" si="12" ref="D75:L75">D84+D99</f>
        <v>4581494.15</v>
      </c>
      <c r="E75" s="79">
        <f t="shared" si="12"/>
        <v>5900</v>
      </c>
      <c r="F75" s="79">
        <f t="shared" si="12"/>
        <v>52670</v>
      </c>
      <c r="G75" s="79">
        <f t="shared" si="12"/>
        <v>1101841.87</v>
      </c>
      <c r="H75" s="79">
        <f t="shared" si="12"/>
        <v>353304.75</v>
      </c>
      <c r="I75" s="79">
        <f t="shared" si="12"/>
        <v>0</v>
      </c>
      <c r="J75" s="79">
        <f t="shared" si="12"/>
        <v>0</v>
      </c>
      <c r="K75" s="79">
        <f t="shared" si="12"/>
        <v>0</v>
      </c>
      <c r="L75" s="79">
        <f t="shared" si="12"/>
        <v>6611000</v>
      </c>
      <c r="M75" s="60">
        <f t="shared" si="10"/>
        <v>92.1980149750416</v>
      </c>
      <c r="N75" s="60">
        <f t="shared" si="11"/>
        <v>1.104098392630678</v>
      </c>
    </row>
    <row r="76" spans="1:14" ht="12.75" hidden="1">
      <c r="A76" s="36">
        <v>425111</v>
      </c>
      <c r="B76" s="36" t="s">
        <v>82</v>
      </c>
      <c r="C76" s="76">
        <f t="shared" si="9"/>
        <v>30617.74</v>
      </c>
      <c r="D76" s="57">
        <v>30617.74</v>
      </c>
      <c r="E76" s="57"/>
      <c r="F76" s="57"/>
      <c r="G76" s="58"/>
      <c r="H76" s="58"/>
      <c r="I76" s="57"/>
      <c r="J76" s="57"/>
      <c r="K76" s="57"/>
      <c r="L76" s="56">
        <v>0</v>
      </c>
      <c r="M76" s="60" t="e">
        <f t="shared" si="10"/>
        <v>#DIV/0!</v>
      </c>
      <c r="N76" s="60">
        <f t="shared" si="11"/>
        <v>0.005546157269305392</v>
      </c>
    </row>
    <row r="77" spans="1:14" ht="12.75" hidden="1">
      <c r="A77" s="36">
        <v>425112</v>
      </c>
      <c r="B77" s="36" t="s">
        <v>22</v>
      </c>
      <c r="C77" s="76">
        <f t="shared" si="9"/>
        <v>322717.75</v>
      </c>
      <c r="D77" s="57">
        <v>315932.75</v>
      </c>
      <c r="E77" s="57"/>
      <c r="F77" s="57"/>
      <c r="G77" s="58"/>
      <c r="H77" s="58">
        <v>6785</v>
      </c>
      <c r="I77" s="57"/>
      <c r="J77" s="57"/>
      <c r="K77" s="57"/>
      <c r="L77" s="56">
        <v>0</v>
      </c>
      <c r="M77" s="60" t="e">
        <f t="shared" si="10"/>
        <v>#DIV/0!</v>
      </c>
      <c r="N77" s="60">
        <f t="shared" si="11"/>
        <v>0.05845772402196831</v>
      </c>
    </row>
    <row r="78" spans="1:14" ht="12.75" hidden="1">
      <c r="A78" s="36">
        <v>425113</v>
      </c>
      <c r="B78" s="36" t="s">
        <v>83</v>
      </c>
      <c r="C78" s="76">
        <f t="shared" si="9"/>
        <v>198309.99</v>
      </c>
      <c r="D78" s="57">
        <v>197832.99</v>
      </c>
      <c r="E78" s="57"/>
      <c r="F78" s="57"/>
      <c r="G78" s="58"/>
      <c r="H78" s="58">
        <v>477</v>
      </c>
      <c r="I78" s="57"/>
      <c r="J78" s="57"/>
      <c r="K78" s="57"/>
      <c r="L78" s="56">
        <v>0</v>
      </c>
      <c r="M78" s="60" t="e">
        <f t="shared" si="10"/>
        <v>#DIV/0!</v>
      </c>
      <c r="N78" s="60">
        <f t="shared" si="11"/>
        <v>0.03592225920706034</v>
      </c>
    </row>
    <row r="79" spans="1:14" ht="22.5" hidden="1">
      <c r="A79" s="36">
        <v>425115</v>
      </c>
      <c r="B79" s="37" t="s">
        <v>23</v>
      </c>
      <c r="C79" s="76">
        <f t="shared" si="9"/>
        <v>163784.8</v>
      </c>
      <c r="D79" s="57">
        <v>141849.8</v>
      </c>
      <c r="E79" s="57"/>
      <c r="F79" s="57"/>
      <c r="G79" s="58"/>
      <c r="H79" s="58">
        <v>21935</v>
      </c>
      <c r="I79" s="57"/>
      <c r="J79" s="57"/>
      <c r="K79" s="57"/>
      <c r="L79" s="56">
        <v>0</v>
      </c>
      <c r="M79" s="60" t="e">
        <f t="shared" si="10"/>
        <v>#DIV/0!</v>
      </c>
      <c r="N79" s="60">
        <f t="shared" si="11"/>
        <v>0.029668298807218614</v>
      </c>
    </row>
    <row r="80" spans="1:14" ht="12.75" hidden="1">
      <c r="A80" s="36">
        <v>425116</v>
      </c>
      <c r="B80" s="36" t="s">
        <v>7</v>
      </c>
      <c r="C80" s="76">
        <f t="shared" si="9"/>
        <v>21520</v>
      </c>
      <c r="D80" s="57">
        <v>5560</v>
      </c>
      <c r="E80" s="57"/>
      <c r="F80" s="57"/>
      <c r="G80" s="58"/>
      <c r="H80" s="58">
        <v>15960</v>
      </c>
      <c r="I80" s="57"/>
      <c r="J80" s="57"/>
      <c r="K80" s="57"/>
      <c r="L80" s="56">
        <v>0</v>
      </c>
      <c r="M80" s="60" t="e">
        <f t="shared" si="10"/>
        <v>#DIV/0!</v>
      </c>
      <c r="N80" s="60">
        <f t="shared" si="11"/>
        <v>0.003898174863182326</v>
      </c>
    </row>
    <row r="81" spans="1:14" ht="12.75" hidden="1">
      <c r="A81" s="36">
        <v>425117</v>
      </c>
      <c r="B81" s="36" t="s">
        <v>24</v>
      </c>
      <c r="C81" s="76">
        <f t="shared" si="9"/>
        <v>316076.31</v>
      </c>
      <c r="D81" s="57">
        <v>315561.31</v>
      </c>
      <c r="E81" s="57">
        <v>515</v>
      </c>
      <c r="F81" s="57"/>
      <c r="G81" s="58"/>
      <c r="H81" s="58"/>
      <c r="I81" s="57"/>
      <c r="J81" s="57"/>
      <c r="K81" s="57"/>
      <c r="L81" s="56">
        <v>0</v>
      </c>
      <c r="M81" s="60" t="e">
        <f t="shared" si="10"/>
        <v>#DIV/0!</v>
      </c>
      <c r="N81" s="60">
        <f t="shared" si="11"/>
        <v>0.057254680598950954</v>
      </c>
    </row>
    <row r="82" spans="1:14" ht="22.5" hidden="1">
      <c r="A82" s="36">
        <v>425119</v>
      </c>
      <c r="B82" s="37" t="s">
        <v>86</v>
      </c>
      <c r="C82" s="76">
        <f t="shared" si="9"/>
        <v>383760</v>
      </c>
      <c r="D82" s="57">
        <v>383760</v>
      </c>
      <c r="E82" s="57"/>
      <c r="F82" s="57"/>
      <c r="G82" s="58"/>
      <c r="H82" s="58"/>
      <c r="I82" s="57"/>
      <c r="J82" s="57"/>
      <c r="K82" s="57"/>
      <c r="L82" s="56">
        <v>0</v>
      </c>
      <c r="M82" s="60" t="e">
        <f t="shared" si="10"/>
        <v>#DIV/0!</v>
      </c>
      <c r="N82" s="60">
        <f t="shared" si="11"/>
        <v>0.06951503650069003</v>
      </c>
    </row>
    <row r="83" spans="1:14" ht="22.5" hidden="1">
      <c r="A83" s="36">
        <v>425191</v>
      </c>
      <c r="B83" s="37" t="s">
        <v>131</v>
      </c>
      <c r="C83" s="76">
        <f t="shared" si="9"/>
        <v>1212750</v>
      </c>
      <c r="D83" s="57">
        <v>617384.47</v>
      </c>
      <c r="E83" s="57"/>
      <c r="F83" s="57">
        <v>265365.53</v>
      </c>
      <c r="G83" s="58"/>
      <c r="H83" s="58">
        <v>330000</v>
      </c>
      <c r="I83" s="57"/>
      <c r="J83" s="57"/>
      <c r="K83" s="57"/>
      <c r="L83" s="56">
        <v>0</v>
      </c>
      <c r="M83" s="60" t="e">
        <f t="shared" si="10"/>
        <v>#DIV/0!</v>
      </c>
      <c r="N83" s="60">
        <f t="shared" si="11"/>
        <v>0.21967990545187574</v>
      </c>
    </row>
    <row r="84" spans="1:14" ht="22.5">
      <c r="A84" s="35">
        <v>425100</v>
      </c>
      <c r="B84" s="32" t="s">
        <v>63</v>
      </c>
      <c r="C84" s="76">
        <f t="shared" si="9"/>
        <v>3657269.1799999997</v>
      </c>
      <c r="D84" s="54">
        <v>2535924.32</v>
      </c>
      <c r="E84" s="54"/>
      <c r="F84" s="54"/>
      <c r="G84" s="54">
        <v>848000</v>
      </c>
      <c r="H84" s="54">
        <v>273344.86</v>
      </c>
      <c r="I84" s="54">
        <v>0</v>
      </c>
      <c r="J84" s="54">
        <v>0</v>
      </c>
      <c r="K84" s="54">
        <v>0</v>
      </c>
      <c r="L84" s="59">
        <v>4111000</v>
      </c>
      <c r="M84" s="60">
        <f t="shared" si="10"/>
        <v>88.96300608124544</v>
      </c>
      <c r="N84" s="60">
        <f t="shared" si="11"/>
        <v>0.6624848877958847</v>
      </c>
    </row>
    <row r="85" spans="1:14" ht="12.75" hidden="1">
      <c r="A85" s="36">
        <v>425211</v>
      </c>
      <c r="B85" s="36" t="s">
        <v>25</v>
      </c>
      <c r="C85" s="76">
        <f t="shared" si="9"/>
        <v>549242.37</v>
      </c>
      <c r="D85" s="57">
        <v>518794.37</v>
      </c>
      <c r="E85" s="57">
        <v>22968</v>
      </c>
      <c r="F85" s="57">
        <v>7480</v>
      </c>
      <c r="G85" s="58"/>
      <c r="H85" s="58"/>
      <c r="I85" s="63"/>
      <c r="J85" s="57"/>
      <c r="K85" s="57"/>
      <c r="L85" s="56">
        <v>0</v>
      </c>
      <c r="M85" s="60" t="e">
        <f t="shared" si="10"/>
        <v>#DIV/0!</v>
      </c>
      <c r="N85" s="60">
        <f t="shared" si="11"/>
        <v>0.09949083645579399</v>
      </c>
    </row>
    <row r="86" spans="1:14" ht="22.5" hidden="1">
      <c r="A86" s="36">
        <v>425212</v>
      </c>
      <c r="B86" s="37" t="s">
        <v>108</v>
      </c>
      <c r="C86" s="76">
        <f t="shared" si="9"/>
        <v>8974.74</v>
      </c>
      <c r="D86" s="57">
        <v>8974.74</v>
      </c>
      <c r="E86" s="57"/>
      <c r="F86" s="57"/>
      <c r="G86" s="58"/>
      <c r="H86" s="58"/>
      <c r="I86" s="57"/>
      <c r="J86" s="57"/>
      <c r="K86" s="57"/>
      <c r="L86" s="56">
        <v>0</v>
      </c>
      <c r="M86" s="60" t="e">
        <f t="shared" si="10"/>
        <v>#DIV/0!</v>
      </c>
      <c r="N86" s="60">
        <f t="shared" si="11"/>
        <v>0.0016257019457061779</v>
      </c>
    </row>
    <row r="87" spans="1:14" ht="12.75" hidden="1">
      <c r="A87" s="36">
        <v>425213</v>
      </c>
      <c r="B87" s="36" t="s">
        <v>26</v>
      </c>
      <c r="C87" s="76">
        <f t="shared" si="9"/>
        <v>62615.5</v>
      </c>
      <c r="D87" s="57">
        <v>12749</v>
      </c>
      <c r="E87" s="57"/>
      <c r="F87" s="57">
        <v>31277</v>
      </c>
      <c r="G87" s="58">
        <v>18589.5</v>
      </c>
      <c r="H87" s="58"/>
      <c r="I87" s="57"/>
      <c r="J87" s="57"/>
      <c r="K87" s="57"/>
      <c r="L87" s="56">
        <v>0</v>
      </c>
      <c r="M87" s="60" t="e">
        <f t="shared" si="10"/>
        <v>#DIV/0!</v>
      </c>
      <c r="N87" s="60">
        <f t="shared" si="11"/>
        <v>0.011342294058810081</v>
      </c>
    </row>
    <row r="88" spans="1:14" ht="22.5" hidden="1">
      <c r="A88" s="36">
        <v>425219</v>
      </c>
      <c r="B88" s="37" t="s">
        <v>109</v>
      </c>
      <c r="C88" s="76">
        <f t="shared" si="9"/>
        <v>44800</v>
      </c>
      <c r="D88" s="57">
        <v>44800</v>
      </c>
      <c r="E88" s="57"/>
      <c r="F88" s="57"/>
      <c r="G88" s="58"/>
      <c r="H88" s="58"/>
      <c r="I88" s="57"/>
      <c r="J88" s="57"/>
      <c r="K88" s="57"/>
      <c r="L88" s="56">
        <v>0</v>
      </c>
      <c r="M88" s="60" t="e">
        <f t="shared" si="10"/>
        <v>#DIV/0!</v>
      </c>
      <c r="N88" s="60">
        <f t="shared" si="11"/>
        <v>0.008115159566476219</v>
      </c>
    </row>
    <row r="89" spans="1:14" ht="12.75" hidden="1">
      <c r="A89" s="36">
        <v>425221</v>
      </c>
      <c r="B89" s="36" t="s">
        <v>92</v>
      </c>
      <c r="C89" s="76">
        <f t="shared" si="9"/>
        <v>317149.87</v>
      </c>
      <c r="D89" s="57">
        <v>303109.87</v>
      </c>
      <c r="E89" s="57"/>
      <c r="F89" s="57"/>
      <c r="G89" s="58">
        <v>14040</v>
      </c>
      <c r="H89" s="58"/>
      <c r="I89" s="57"/>
      <c r="J89" s="57"/>
      <c r="K89" s="57"/>
      <c r="L89" s="56">
        <v>0</v>
      </c>
      <c r="M89" s="60" t="e">
        <f t="shared" si="10"/>
        <v>#DIV/0!</v>
      </c>
      <c r="N89" s="60">
        <f t="shared" si="11"/>
        <v>0.057449147355740825</v>
      </c>
    </row>
    <row r="90" spans="1:14" ht="12.75" hidden="1">
      <c r="A90" s="36">
        <v>425222</v>
      </c>
      <c r="B90" s="36" t="s">
        <v>93</v>
      </c>
      <c r="C90" s="76">
        <f t="shared" si="9"/>
        <v>428794.83</v>
      </c>
      <c r="D90" s="57">
        <v>428794.83</v>
      </c>
      <c r="E90" s="57"/>
      <c r="F90" s="57"/>
      <c r="G90" s="58"/>
      <c r="H90" s="58"/>
      <c r="I90" s="57"/>
      <c r="J90" s="57"/>
      <c r="K90" s="57"/>
      <c r="L90" s="56">
        <v>0</v>
      </c>
      <c r="M90" s="60" t="e">
        <f t="shared" si="10"/>
        <v>#DIV/0!</v>
      </c>
      <c r="N90" s="60">
        <f t="shared" si="11"/>
        <v>0.07767273363236704</v>
      </c>
    </row>
    <row r="91" spans="1:14" ht="22.5" hidden="1">
      <c r="A91" s="36">
        <v>425224</v>
      </c>
      <c r="B91" s="37" t="s">
        <v>116</v>
      </c>
      <c r="C91" s="76">
        <f t="shared" si="9"/>
        <v>10110</v>
      </c>
      <c r="D91" s="57"/>
      <c r="E91" s="57"/>
      <c r="F91" s="57"/>
      <c r="G91" s="58">
        <v>10110</v>
      </c>
      <c r="H91" s="58"/>
      <c r="I91" s="57"/>
      <c r="J91" s="57"/>
      <c r="K91" s="57"/>
      <c r="L91" s="56">
        <v>0</v>
      </c>
      <c r="M91" s="60" t="e">
        <f t="shared" si="10"/>
        <v>#DIV/0!</v>
      </c>
      <c r="N91" s="60">
        <f t="shared" si="11"/>
        <v>0.0018313451610954144</v>
      </c>
    </row>
    <row r="92" spans="1:14" ht="22.5" hidden="1">
      <c r="A92" s="36">
        <v>425225</v>
      </c>
      <c r="B92" s="37" t="s">
        <v>114</v>
      </c>
      <c r="C92" s="76">
        <f t="shared" si="9"/>
        <v>13000</v>
      </c>
      <c r="D92" s="57"/>
      <c r="E92" s="57"/>
      <c r="F92" s="57"/>
      <c r="G92" s="58"/>
      <c r="H92" s="58">
        <v>13000</v>
      </c>
      <c r="I92" s="57"/>
      <c r="J92" s="57"/>
      <c r="K92" s="57"/>
      <c r="L92" s="56">
        <v>0</v>
      </c>
      <c r="M92" s="60" t="e">
        <f t="shared" si="10"/>
        <v>#DIV/0!</v>
      </c>
      <c r="N92" s="60">
        <f t="shared" si="11"/>
        <v>0.002354845409914974</v>
      </c>
    </row>
    <row r="93" spans="1:14" ht="12.75" hidden="1">
      <c r="A93" s="36">
        <v>425226</v>
      </c>
      <c r="B93" s="36" t="s">
        <v>127</v>
      </c>
      <c r="C93" s="76">
        <f t="shared" si="9"/>
        <v>14000</v>
      </c>
      <c r="D93" s="57">
        <v>14000</v>
      </c>
      <c r="E93" s="57"/>
      <c r="F93" s="57"/>
      <c r="G93" s="58"/>
      <c r="H93" s="58"/>
      <c r="I93" s="57"/>
      <c r="J93" s="57"/>
      <c r="K93" s="57"/>
      <c r="L93" s="56">
        <v>0</v>
      </c>
      <c r="M93" s="60" t="e">
        <f t="shared" si="10"/>
        <v>#DIV/0!</v>
      </c>
      <c r="N93" s="60">
        <f t="shared" si="11"/>
        <v>0.002535987364523818</v>
      </c>
    </row>
    <row r="94" spans="1:14" ht="12.75" hidden="1">
      <c r="A94" s="36">
        <v>425227</v>
      </c>
      <c r="B94" s="36" t="s">
        <v>91</v>
      </c>
      <c r="C94" s="76">
        <f t="shared" si="9"/>
        <v>393300</v>
      </c>
      <c r="D94" s="57">
        <v>393300</v>
      </c>
      <c r="E94" s="57"/>
      <c r="F94" s="57"/>
      <c r="G94" s="58"/>
      <c r="H94" s="58"/>
      <c r="I94" s="57"/>
      <c r="J94" s="57"/>
      <c r="K94" s="57"/>
      <c r="L94" s="56">
        <v>0</v>
      </c>
      <c r="M94" s="60" t="e">
        <f t="shared" si="10"/>
        <v>#DIV/0!</v>
      </c>
      <c r="N94" s="60">
        <f t="shared" si="11"/>
        <v>0.07124313074765841</v>
      </c>
    </row>
    <row r="95" spans="1:14" ht="12.75" hidden="1">
      <c r="A95" s="36">
        <v>425251</v>
      </c>
      <c r="B95" s="36" t="s">
        <v>110</v>
      </c>
      <c r="C95" s="76">
        <f t="shared" si="9"/>
        <v>951955</v>
      </c>
      <c r="D95" s="57">
        <v>951955</v>
      </c>
      <c r="E95" s="57"/>
      <c r="F95" s="57"/>
      <c r="G95" s="58"/>
      <c r="H95" s="58"/>
      <c r="I95" s="57"/>
      <c r="J95" s="57"/>
      <c r="K95" s="57"/>
      <c r="L95" s="56">
        <v>0</v>
      </c>
      <c r="M95" s="60" t="e">
        <f t="shared" si="10"/>
        <v>#DIV/0!</v>
      </c>
      <c r="N95" s="60">
        <f t="shared" si="11"/>
        <v>0.17243898939966223</v>
      </c>
    </row>
    <row r="96" spans="1:14" ht="22.5" hidden="1">
      <c r="A96" s="36">
        <v>425252</v>
      </c>
      <c r="B96" s="37" t="s">
        <v>119</v>
      </c>
      <c r="C96" s="76">
        <f t="shared" si="9"/>
        <v>21240</v>
      </c>
      <c r="D96" s="57">
        <v>21240</v>
      </c>
      <c r="E96" s="57"/>
      <c r="F96" s="57"/>
      <c r="G96" s="58"/>
      <c r="H96" s="58"/>
      <c r="I96" s="57"/>
      <c r="J96" s="57"/>
      <c r="K96" s="57"/>
      <c r="L96" s="56">
        <v>0</v>
      </c>
      <c r="M96" s="60" t="e">
        <f t="shared" si="10"/>
        <v>#DIV/0!</v>
      </c>
      <c r="N96" s="60">
        <f t="shared" si="11"/>
        <v>0.0038474551158918496</v>
      </c>
    </row>
    <row r="97" spans="1:14" ht="22.5" hidden="1">
      <c r="A97" s="36">
        <v>425281</v>
      </c>
      <c r="B97" s="37" t="s">
        <v>111</v>
      </c>
      <c r="C97" s="76">
        <f t="shared" si="9"/>
        <v>121792.2</v>
      </c>
      <c r="D97" s="57">
        <v>119292.2</v>
      </c>
      <c r="E97" s="57"/>
      <c r="F97" s="57"/>
      <c r="G97" s="58"/>
      <c r="H97" s="58">
        <v>2500</v>
      </c>
      <c r="I97" s="57"/>
      <c r="J97" s="57"/>
      <c r="K97" s="57"/>
      <c r="L97" s="56">
        <v>0</v>
      </c>
      <c r="M97" s="60" t="e">
        <f t="shared" si="10"/>
        <v>#DIV/0!</v>
      </c>
      <c r="N97" s="60">
        <f t="shared" si="11"/>
        <v>0.022061677164111268</v>
      </c>
    </row>
    <row r="98" spans="1:14" ht="33.75" hidden="1">
      <c r="A98" s="36">
        <v>425291</v>
      </c>
      <c r="B98" s="37" t="s">
        <v>112</v>
      </c>
      <c r="C98" s="76">
        <f t="shared" si="9"/>
        <v>3200</v>
      </c>
      <c r="D98" s="57">
        <v>2750</v>
      </c>
      <c r="E98" s="57"/>
      <c r="F98" s="57"/>
      <c r="G98" s="58">
        <v>450</v>
      </c>
      <c r="H98" s="58"/>
      <c r="I98" s="57"/>
      <c r="J98" s="57"/>
      <c r="K98" s="57"/>
      <c r="L98" s="56">
        <v>0</v>
      </c>
      <c r="M98" s="60" t="e">
        <f t="shared" si="10"/>
        <v>#DIV/0!</v>
      </c>
      <c r="N98" s="60">
        <f t="shared" si="11"/>
        <v>0.0005796542547483013</v>
      </c>
    </row>
    <row r="99" spans="1:14" ht="22.5">
      <c r="A99" s="35">
        <v>425200</v>
      </c>
      <c r="B99" s="32" t="s">
        <v>64</v>
      </c>
      <c r="C99" s="76">
        <f t="shared" si="9"/>
        <v>2437941.5900000003</v>
      </c>
      <c r="D99" s="54">
        <v>2045569.83</v>
      </c>
      <c r="E99" s="54">
        <v>5900</v>
      </c>
      <c r="F99" s="54">
        <v>52670</v>
      </c>
      <c r="G99" s="55">
        <v>253841.87</v>
      </c>
      <c r="H99" s="55">
        <v>79959.89</v>
      </c>
      <c r="I99" s="54">
        <v>0</v>
      </c>
      <c r="J99" s="54">
        <v>0</v>
      </c>
      <c r="K99" s="54">
        <v>0</v>
      </c>
      <c r="L99" s="59">
        <v>2500000</v>
      </c>
      <c r="M99" s="60">
        <f t="shared" si="10"/>
        <v>97.5176636</v>
      </c>
      <c r="N99" s="60">
        <f t="shared" si="11"/>
        <v>0.4416135048347934</v>
      </c>
    </row>
    <row r="100" spans="1:14" ht="12.75">
      <c r="A100" s="77">
        <v>426000</v>
      </c>
      <c r="B100" s="78" t="s">
        <v>166</v>
      </c>
      <c r="C100" s="76">
        <f t="shared" si="9"/>
        <v>60734763.4</v>
      </c>
      <c r="D100" s="79">
        <f aca="true" t="shared" si="13" ref="D100:K100">D103+D105+D109+D110+D120+D124</f>
        <v>57918110.65</v>
      </c>
      <c r="E100" s="79">
        <f t="shared" si="13"/>
        <v>480400</v>
      </c>
      <c r="F100" s="79">
        <f t="shared" si="13"/>
        <v>0</v>
      </c>
      <c r="G100" s="79">
        <f>G103+G105+G109+G110+G120+G124</f>
        <v>2241804.27</v>
      </c>
      <c r="H100" s="79">
        <f t="shared" si="13"/>
        <v>54968.48</v>
      </c>
      <c r="I100" s="79">
        <f t="shared" si="13"/>
        <v>0</v>
      </c>
      <c r="J100" s="79">
        <f t="shared" si="13"/>
        <v>39480</v>
      </c>
      <c r="K100" s="79">
        <f t="shared" si="13"/>
        <v>0</v>
      </c>
      <c r="L100" s="79">
        <f>L103+L105+L109+L110+L120+L124</f>
        <v>65200000</v>
      </c>
      <c r="M100" s="60">
        <f t="shared" si="10"/>
        <v>93.15147760736197</v>
      </c>
      <c r="N100" s="60">
        <f t="shared" si="11"/>
        <v>11.001613754981689</v>
      </c>
    </row>
    <row r="101" spans="1:14" ht="12.75" hidden="1">
      <c r="A101" s="36">
        <v>426111</v>
      </c>
      <c r="B101" s="36" t="s">
        <v>27</v>
      </c>
      <c r="C101" s="76">
        <f t="shared" si="9"/>
        <v>3434769.92</v>
      </c>
      <c r="D101" s="57">
        <v>3221070.4</v>
      </c>
      <c r="E101" s="57">
        <v>213699.52</v>
      </c>
      <c r="F101" s="57"/>
      <c r="G101" s="58"/>
      <c r="H101" s="58"/>
      <c r="I101" s="57"/>
      <c r="J101" s="57"/>
      <c r="K101" s="57"/>
      <c r="L101" s="56">
        <v>2.9103830456733704E-11</v>
      </c>
      <c r="M101" s="60">
        <f t="shared" si="10"/>
        <v>1.180177958054763E+19</v>
      </c>
      <c r="N101" s="60">
        <f t="shared" si="11"/>
        <v>0.6221809369404633</v>
      </c>
    </row>
    <row r="102" spans="1:14" ht="22.5" hidden="1">
      <c r="A102" s="36">
        <v>426129</v>
      </c>
      <c r="B102" s="37" t="s">
        <v>128</v>
      </c>
      <c r="C102" s="76">
        <f t="shared" si="9"/>
        <v>1050</v>
      </c>
      <c r="D102" s="57">
        <v>1050</v>
      </c>
      <c r="E102" s="57"/>
      <c r="F102" s="57"/>
      <c r="G102" s="58"/>
      <c r="H102" s="58"/>
      <c r="I102" s="57"/>
      <c r="J102" s="57"/>
      <c r="K102" s="57"/>
      <c r="L102" s="56">
        <v>0</v>
      </c>
      <c r="M102" s="60" t="e">
        <f t="shared" si="10"/>
        <v>#DIV/0!</v>
      </c>
      <c r="N102" s="60">
        <f t="shared" si="11"/>
        <v>0.00019019905233928636</v>
      </c>
    </row>
    <row r="103" spans="1:14" ht="12.75">
      <c r="A103" s="35">
        <v>426100</v>
      </c>
      <c r="B103" s="35" t="s">
        <v>65</v>
      </c>
      <c r="C103" s="76">
        <f t="shared" si="9"/>
        <v>4872743.2</v>
      </c>
      <c r="D103" s="54">
        <v>4818908.2</v>
      </c>
      <c r="E103" s="54"/>
      <c r="F103" s="54">
        <v>0</v>
      </c>
      <c r="G103" s="55">
        <v>53680</v>
      </c>
      <c r="H103" s="55">
        <v>155</v>
      </c>
      <c r="I103" s="54">
        <v>0</v>
      </c>
      <c r="J103" s="54">
        <v>0</v>
      </c>
      <c r="K103" s="54">
        <v>0</v>
      </c>
      <c r="L103" s="59">
        <v>5900000</v>
      </c>
      <c r="M103" s="60">
        <f t="shared" si="10"/>
        <v>82.58886779661017</v>
      </c>
      <c r="N103" s="60">
        <f t="shared" si="11"/>
        <v>0.8826582275549539</v>
      </c>
    </row>
    <row r="104" spans="1:14" ht="22.5" hidden="1">
      <c r="A104" s="36">
        <v>426311</v>
      </c>
      <c r="B104" s="37" t="s">
        <v>28</v>
      </c>
      <c r="C104" s="76">
        <f t="shared" si="9"/>
        <v>368205.79</v>
      </c>
      <c r="D104" s="57"/>
      <c r="E104" s="57"/>
      <c r="F104" s="57"/>
      <c r="G104" s="58">
        <v>368205.79</v>
      </c>
      <c r="H104" s="58"/>
      <c r="I104" s="57"/>
      <c r="J104" s="57"/>
      <c r="K104" s="57"/>
      <c r="L104" s="56">
        <v>0</v>
      </c>
      <c r="M104" s="60" t="e">
        <f t="shared" si="10"/>
        <v>#DIV/0!</v>
      </c>
      <c r="N104" s="60">
        <f t="shared" si="11"/>
        <v>0.0666975164988936</v>
      </c>
    </row>
    <row r="105" spans="1:14" ht="22.5">
      <c r="A105" s="35">
        <v>426300</v>
      </c>
      <c r="B105" s="32" t="s">
        <v>66</v>
      </c>
      <c r="C105" s="76">
        <f t="shared" si="9"/>
        <v>588738.66</v>
      </c>
      <c r="D105" s="54">
        <v>0</v>
      </c>
      <c r="E105" s="54">
        <v>0</v>
      </c>
      <c r="F105" s="54">
        <v>0</v>
      </c>
      <c r="G105" s="55">
        <v>588738.66</v>
      </c>
      <c r="H105" s="55">
        <v>0</v>
      </c>
      <c r="I105" s="54">
        <v>0</v>
      </c>
      <c r="J105" s="54">
        <v>0</v>
      </c>
      <c r="K105" s="54">
        <v>0</v>
      </c>
      <c r="L105" s="59">
        <v>600000</v>
      </c>
      <c r="M105" s="60">
        <f t="shared" si="10"/>
        <v>98.12311</v>
      </c>
      <c r="N105" s="60">
        <f t="shared" si="11"/>
        <v>0.10664527162619172</v>
      </c>
    </row>
    <row r="106" spans="1:14" ht="12.75" hidden="1">
      <c r="A106" s="36">
        <v>426411</v>
      </c>
      <c r="B106" s="36" t="s">
        <v>29</v>
      </c>
      <c r="C106" s="76">
        <f t="shared" si="9"/>
        <v>8755799.88</v>
      </c>
      <c r="D106" s="57">
        <v>8753299.88</v>
      </c>
      <c r="E106" s="57"/>
      <c r="F106" s="57"/>
      <c r="G106" s="58">
        <v>2500</v>
      </c>
      <c r="H106" s="58"/>
      <c r="I106" s="57"/>
      <c r="J106" s="57"/>
      <c r="K106" s="57"/>
      <c r="L106" s="56">
        <v>0</v>
      </c>
      <c r="M106" s="60" t="e">
        <f t="shared" si="10"/>
        <v>#DIV/0!</v>
      </c>
      <c r="N106" s="60">
        <f t="shared" si="11"/>
        <v>1.5860427044270833</v>
      </c>
    </row>
    <row r="107" spans="1:14" ht="12.75" hidden="1">
      <c r="A107" s="36">
        <v>426413</v>
      </c>
      <c r="B107" s="36" t="s">
        <v>30</v>
      </c>
      <c r="C107" s="76">
        <f t="shared" si="9"/>
        <v>18900</v>
      </c>
      <c r="D107" s="57">
        <v>18900</v>
      </c>
      <c r="E107" s="57"/>
      <c r="F107" s="57"/>
      <c r="G107" s="58"/>
      <c r="H107" s="58"/>
      <c r="I107" s="57"/>
      <c r="J107" s="57"/>
      <c r="K107" s="57"/>
      <c r="L107" s="56">
        <v>0</v>
      </c>
      <c r="M107" s="60" t="e">
        <f t="shared" si="10"/>
        <v>#DIV/0!</v>
      </c>
      <c r="N107" s="60">
        <f t="shared" si="11"/>
        <v>0.0034235829421071545</v>
      </c>
    </row>
    <row r="108" spans="1:14" ht="22.5" hidden="1">
      <c r="A108" s="36">
        <v>426491</v>
      </c>
      <c r="B108" s="37" t="s">
        <v>31</v>
      </c>
      <c r="C108" s="76">
        <f t="shared" si="9"/>
        <v>1024040.67</v>
      </c>
      <c r="D108" s="57">
        <v>1024040.67</v>
      </c>
      <c r="E108" s="57"/>
      <c r="F108" s="57"/>
      <c r="G108" s="58"/>
      <c r="H108" s="58"/>
      <c r="I108" s="57"/>
      <c r="J108" s="57"/>
      <c r="K108" s="57"/>
      <c r="L108" s="56">
        <v>0</v>
      </c>
      <c r="M108" s="60" t="e">
        <f t="shared" si="10"/>
        <v>#DIV/0!</v>
      </c>
      <c r="N108" s="60">
        <f t="shared" si="11"/>
        <v>0.18549672856275035</v>
      </c>
    </row>
    <row r="109" spans="1:14" ht="12.75">
      <c r="A109" s="35">
        <v>426400</v>
      </c>
      <c r="B109" s="35" t="s">
        <v>67</v>
      </c>
      <c r="C109" s="76">
        <f t="shared" si="9"/>
        <v>9489748.2</v>
      </c>
      <c r="D109" s="54">
        <v>9489114.2</v>
      </c>
      <c r="E109" s="54">
        <v>0</v>
      </c>
      <c r="F109" s="54">
        <v>0</v>
      </c>
      <c r="G109" s="55">
        <v>634</v>
      </c>
      <c r="H109" s="55">
        <v>0</v>
      </c>
      <c r="I109" s="54">
        <v>0</v>
      </c>
      <c r="J109" s="54">
        <v>0</v>
      </c>
      <c r="K109" s="54">
        <v>0</v>
      </c>
      <c r="L109" s="59">
        <v>10800000</v>
      </c>
      <c r="M109" s="60">
        <f t="shared" si="10"/>
        <v>87.86803888888888</v>
      </c>
      <c r="N109" s="60">
        <f t="shared" si="11"/>
        <v>1.7189915376937603</v>
      </c>
    </row>
    <row r="110" spans="1:14" ht="22.5">
      <c r="A110" s="35">
        <v>426700</v>
      </c>
      <c r="B110" s="32" t="s">
        <v>68</v>
      </c>
      <c r="C110" s="76">
        <f t="shared" si="9"/>
        <v>43022384.36</v>
      </c>
      <c r="D110" s="54">
        <f>D111+D114+D116</f>
        <v>41221952.75</v>
      </c>
      <c r="E110" s="54">
        <f>E111+E114+E116</f>
        <v>480400</v>
      </c>
      <c r="F110" s="54">
        <v>0</v>
      </c>
      <c r="G110" s="55">
        <v>1320031.61</v>
      </c>
      <c r="H110" s="55">
        <v>0</v>
      </c>
      <c r="I110" s="54">
        <v>0</v>
      </c>
      <c r="J110" s="54">
        <v>0</v>
      </c>
      <c r="K110" s="54">
        <v>0</v>
      </c>
      <c r="L110" s="59">
        <f>L111+L114+L116</f>
        <v>43600000</v>
      </c>
      <c r="M110" s="60">
        <f t="shared" si="10"/>
        <v>98.67519348623853</v>
      </c>
      <c r="N110" s="60">
        <f t="shared" si="11"/>
        <v>7.793158794903366</v>
      </c>
    </row>
    <row r="111" spans="1:14" ht="12.75">
      <c r="A111" s="5">
        <v>426711</v>
      </c>
      <c r="B111" s="20" t="s">
        <v>174</v>
      </c>
      <c r="C111" s="76">
        <f t="shared" si="9"/>
        <v>22393926</v>
      </c>
      <c r="D111" s="64">
        <f>5209405.52+340494+16750100.45</f>
        <v>22299999.97</v>
      </c>
      <c r="E111" s="64">
        <f aca="true" t="shared" si="14" ref="E111:K111">E112+E113+E115</f>
        <v>0</v>
      </c>
      <c r="F111" s="64">
        <f t="shared" si="14"/>
        <v>0</v>
      </c>
      <c r="G111" s="64">
        <v>93926.03</v>
      </c>
      <c r="H111" s="64">
        <f t="shared" si="14"/>
        <v>0</v>
      </c>
      <c r="I111" s="64">
        <f t="shared" si="14"/>
        <v>0</v>
      </c>
      <c r="J111" s="64">
        <f t="shared" si="14"/>
        <v>0</v>
      </c>
      <c r="K111" s="64">
        <f t="shared" si="14"/>
        <v>0</v>
      </c>
      <c r="L111" s="64">
        <v>22500000</v>
      </c>
      <c r="M111" s="60">
        <f t="shared" si="10"/>
        <v>99.52856</v>
      </c>
      <c r="N111" s="60">
        <f t="shared" si="11"/>
        <v>4.0564795270058145</v>
      </c>
    </row>
    <row r="112" spans="1:14" ht="22.5" hidden="1">
      <c r="A112" s="36">
        <v>4267111</v>
      </c>
      <c r="B112" s="37" t="s">
        <v>32</v>
      </c>
      <c r="C112" s="76">
        <f t="shared" si="9"/>
        <v>4324823.46</v>
      </c>
      <c r="D112" s="58">
        <v>4324823.46</v>
      </c>
      <c r="E112" s="57"/>
      <c r="F112" s="57"/>
      <c r="G112" s="58"/>
      <c r="H112" s="58"/>
      <c r="I112" s="57"/>
      <c r="J112" s="57"/>
      <c r="K112" s="57"/>
      <c r="L112" s="56">
        <v>0</v>
      </c>
      <c r="M112" s="60" t="e">
        <f t="shared" si="10"/>
        <v>#DIV/0!</v>
      </c>
      <c r="N112" s="60">
        <f t="shared" si="11"/>
        <v>0.7834069748825843</v>
      </c>
    </row>
    <row r="113" spans="1:14" ht="22.5" hidden="1">
      <c r="A113" s="36">
        <v>4267112</v>
      </c>
      <c r="B113" s="37" t="s">
        <v>87</v>
      </c>
      <c r="C113" s="76">
        <f t="shared" si="9"/>
        <v>668820</v>
      </c>
      <c r="D113" s="58">
        <v>668820</v>
      </c>
      <c r="E113" s="57"/>
      <c r="F113" s="57"/>
      <c r="G113" s="58"/>
      <c r="H113" s="58"/>
      <c r="I113" s="57"/>
      <c r="J113" s="57"/>
      <c r="K113" s="57"/>
      <c r="L113" s="56">
        <v>0</v>
      </c>
      <c r="M113" s="60" t="e">
        <f t="shared" si="10"/>
        <v>#DIV/0!</v>
      </c>
      <c r="N113" s="60">
        <f t="shared" si="11"/>
        <v>0.12115136208148715</v>
      </c>
    </row>
    <row r="114" spans="1:14" ht="12.75">
      <c r="A114" s="36">
        <v>4267113</v>
      </c>
      <c r="B114" s="37" t="s">
        <v>175</v>
      </c>
      <c r="C114" s="76">
        <f t="shared" si="9"/>
        <v>2712168.3600000003</v>
      </c>
      <c r="D114" s="58">
        <v>1005662.78</v>
      </c>
      <c r="E114" s="57">
        <v>480400</v>
      </c>
      <c r="F114" s="57"/>
      <c r="G114" s="58">
        <v>1226105.58</v>
      </c>
      <c r="H114" s="58"/>
      <c r="I114" s="57"/>
      <c r="J114" s="57"/>
      <c r="K114" s="57"/>
      <c r="L114" s="56">
        <v>3003000</v>
      </c>
      <c r="M114" s="60">
        <f t="shared" si="10"/>
        <v>90.31529670329672</v>
      </c>
      <c r="N114" s="60">
        <f t="shared" si="11"/>
        <v>0.4912874779586634</v>
      </c>
    </row>
    <row r="115" spans="1:14" ht="22.5" hidden="1">
      <c r="A115" s="36">
        <v>426721</v>
      </c>
      <c r="B115" s="37" t="s">
        <v>33</v>
      </c>
      <c r="C115" s="76">
        <f t="shared" si="9"/>
        <v>13042042.06</v>
      </c>
      <c r="D115" s="57">
        <f>13037969.82+2585.44</f>
        <v>13040555.26</v>
      </c>
      <c r="E115" s="57"/>
      <c r="F115" s="57"/>
      <c r="G115" s="58">
        <v>1486.8</v>
      </c>
      <c r="H115" s="58"/>
      <c r="I115" s="57"/>
      <c r="J115" s="57"/>
      <c r="K115" s="57"/>
      <c r="L115" s="56">
        <v>7.451035344274715E-10</v>
      </c>
      <c r="M115" s="60">
        <f t="shared" si="10"/>
        <v>1.7503664198857073E+18</v>
      </c>
      <c r="N115" s="60">
        <f t="shared" si="11"/>
        <v>2.362460990839156</v>
      </c>
    </row>
    <row r="116" spans="1:14" ht="12.75">
      <c r="A116" s="36">
        <v>4267511</v>
      </c>
      <c r="B116" s="36" t="s">
        <v>34</v>
      </c>
      <c r="C116" s="76">
        <f t="shared" si="9"/>
        <v>17916290</v>
      </c>
      <c r="D116" s="58">
        <f>12665047.32+5251242.68</f>
        <v>17916290</v>
      </c>
      <c r="E116" s="57"/>
      <c r="F116" s="57"/>
      <c r="G116" s="58"/>
      <c r="H116" s="58"/>
      <c r="I116" s="57"/>
      <c r="J116" s="57"/>
      <c r="K116" s="57"/>
      <c r="L116" s="56">
        <v>18097000</v>
      </c>
      <c r="M116" s="60">
        <f t="shared" si="10"/>
        <v>99.00143670221584</v>
      </c>
      <c r="N116" s="60">
        <f t="shared" si="11"/>
        <v>3.245391789938888</v>
      </c>
    </row>
    <row r="117" spans="1:14" ht="22.5" hidden="1">
      <c r="A117" s="36">
        <v>426811</v>
      </c>
      <c r="B117" s="37" t="s">
        <v>35</v>
      </c>
      <c r="C117" s="76">
        <f t="shared" si="9"/>
        <v>84600</v>
      </c>
      <c r="D117" s="57">
        <v>84600</v>
      </c>
      <c r="E117" s="57"/>
      <c r="F117" s="57"/>
      <c r="G117" s="58"/>
      <c r="H117" s="58"/>
      <c r="I117" s="57"/>
      <c r="J117" s="57"/>
      <c r="K117" s="57"/>
      <c r="L117" s="56">
        <v>0</v>
      </c>
      <c r="M117" s="60" t="e">
        <f t="shared" si="10"/>
        <v>#DIV/0!</v>
      </c>
      <c r="N117" s="60">
        <f t="shared" si="11"/>
        <v>0.015324609359908216</v>
      </c>
    </row>
    <row r="118" spans="1:14" ht="22.5" hidden="1">
      <c r="A118" s="36">
        <v>426812</v>
      </c>
      <c r="B118" s="37" t="s">
        <v>36</v>
      </c>
      <c r="C118" s="76">
        <f t="shared" si="9"/>
        <v>6890</v>
      </c>
      <c r="D118" s="57">
        <v>6890</v>
      </c>
      <c r="E118" s="57"/>
      <c r="F118" s="57"/>
      <c r="G118" s="58"/>
      <c r="H118" s="58"/>
      <c r="I118" s="57"/>
      <c r="J118" s="57"/>
      <c r="K118" s="57"/>
      <c r="L118" s="56">
        <v>0</v>
      </c>
      <c r="M118" s="60" t="e">
        <f t="shared" si="10"/>
        <v>#DIV/0!</v>
      </c>
      <c r="N118" s="60">
        <f t="shared" si="11"/>
        <v>0.0012480680672549362</v>
      </c>
    </row>
    <row r="119" spans="1:14" ht="22.5" hidden="1">
      <c r="A119" s="36">
        <v>426819</v>
      </c>
      <c r="B119" s="37" t="s">
        <v>37</v>
      </c>
      <c r="C119" s="76">
        <f t="shared" si="9"/>
        <v>2945636.04</v>
      </c>
      <c r="D119" s="57">
        <v>2051388.84</v>
      </c>
      <c r="E119" s="57">
        <v>891367.2</v>
      </c>
      <c r="F119" s="57"/>
      <c r="G119" s="58"/>
      <c r="H119" s="58">
        <v>2880</v>
      </c>
      <c r="I119" s="57"/>
      <c r="J119" s="57"/>
      <c r="K119" s="57"/>
      <c r="L119" s="56">
        <v>0</v>
      </c>
      <c r="M119" s="60" t="e">
        <f t="shared" si="10"/>
        <v>#DIV/0!</v>
      </c>
      <c r="N119" s="60">
        <f t="shared" si="11"/>
        <v>0.5335782698518554</v>
      </c>
    </row>
    <row r="120" spans="1:14" ht="26.25" customHeight="1">
      <c r="A120" s="35">
        <v>426800</v>
      </c>
      <c r="B120" s="32" t="s">
        <v>69</v>
      </c>
      <c r="C120" s="76">
        <f t="shared" si="9"/>
        <v>1002658</v>
      </c>
      <c r="D120" s="54">
        <v>997441</v>
      </c>
      <c r="E120" s="54"/>
      <c r="F120" s="54">
        <v>0</v>
      </c>
      <c r="G120" s="55">
        <v>0</v>
      </c>
      <c r="H120" s="55">
        <v>5217</v>
      </c>
      <c r="I120" s="54">
        <v>0</v>
      </c>
      <c r="J120" s="54">
        <v>0</v>
      </c>
      <c r="K120" s="54">
        <v>0</v>
      </c>
      <c r="L120" s="59">
        <v>2400000</v>
      </c>
      <c r="M120" s="60">
        <f t="shared" si="10"/>
        <v>41.77741666666667</v>
      </c>
      <c r="N120" s="60">
        <f t="shared" si="11"/>
        <v>0.18162342992419445</v>
      </c>
    </row>
    <row r="121" spans="1:14" ht="12.75" hidden="1">
      <c r="A121" s="36">
        <v>426911</v>
      </c>
      <c r="B121" s="36" t="s">
        <v>129</v>
      </c>
      <c r="C121" s="76">
        <f t="shared" si="9"/>
        <v>183324</v>
      </c>
      <c r="D121" s="57">
        <v>183324</v>
      </c>
      <c r="E121" s="57"/>
      <c r="F121" s="57"/>
      <c r="G121" s="58"/>
      <c r="H121" s="58"/>
      <c r="I121" s="57"/>
      <c r="J121" s="57"/>
      <c r="K121" s="57"/>
      <c r="L121" s="56">
        <v>0</v>
      </c>
      <c r="M121" s="60" t="e">
        <f t="shared" si="10"/>
        <v>#DIV/0!</v>
      </c>
      <c r="N121" s="60">
        <f t="shared" si="11"/>
        <v>0.033207667686711746</v>
      </c>
    </row>
    <row r="122" spans="1:14" ht="12.75" hidden="1">
      <c r="A122" s="36">
        <v>426913</v>
      </c>
      <c r="B122" s="36" t="s">
        <v>38</v>
      </c>
      <c r="C122" s="76">
        <f t="shared" si="9"/>
        <v>624297.8</v>
      </c>
      <c r="D122" s="57">
        <v>582321.8</v>
      </c>
      <c r="E122" s="57"/>
      <c r="F122" s="57"/>
      <c r="G122" s="58">
        <v>41976</v>
      </c>
      <c r="H122" s="58"/>
      <c r="I122" s="57"/>
      <c r="J122" s="57"/>
      <c r="K122" s="57"/>
      <c r="L122" s="56">
        <v>0</v>
      </c>
      <c r="M122" s="60" t="e">
        <f t="shared" si="10"/>
        <v>#DIV/0!</v>
      </c>
      <c r="N122" s="60">
        <f t="shared" si="11"/>
        <v>0.11308652375000128</v>
      </c>
    </row>
    <row r="123" spans="1:14" ht="22.5" hidden="1">
      <c r="A123" s="36">
        <v>426919</v>
      </c>
      <c r="B123" s="37" t="s">
        <v>39</v>
      </c>
      <c r="C123" s="76">
        <f t="shared" si="9"/>
        <v>707895.1100000001</v>
      </c>
      <c r="D123" s="57">
        <v>619292.29</v>
      </c>
      <c r="E123" s="57"/>
      <c r="F123" s="57"/>
      <c r="G123" s="58">
        <v>82902.82</v>
      </c>
      <c r="H123" s="58">
        <v>5700</v>
      </c>
      <c r="I123" s="57"/>
      <c r="J123" s="57"/>
      <c r="K123" s="57"/>
      <c r="L123" s="56">
        <v>-5.820766091346741E-11</v>
      </c>
      <c r="M123" s="60">
        <f t="shared" si="10"/>
        <v>-1.2161545385793293E+18</v>
      </c>
      <c r="N123" s="60">
        <f t="shared" si="11"/>
        <v>0.12822950388344276</v>
      </c>
    </row>
    <row r="124" spans="1:14" ht="22.5">
      <c r="A124" s="35">
        <v>426900</v>
      </c>
      <c r="B124" s="32" t="s">
        <v>70</v>
      </c>
      <c r="C124" s="76">
        <f t="shared" si="9"/>
        <v>1758490.98</v>
      </c>
      <c r="D124" s="54">
        <v>1390694.5</v>
      </c>
      <c r="E124" s="54">
        <v>0</v>
      </c>
      <c r="F124" s="54">
        <v>0</v>
      </c>
      <c r="G124" s="55">
        <v>278720</v>
      </c>
      <c r="H124" s="55">
        <v>49596.48</v>
      </c>
      <c r="I124" s="54">
        <v>0</v>
      </c>
      <c r="J124" s="54">
        <v>39480</v>
      </c>
      <c r="K124" s="54">
        <v>0</v>
      </c>
      <c r="L124" s="59">
        <v>1900000</v>
      </c>
      <c r="M124" s="60">
        <f t="shared" si="10"/>
        <v>92.55215684210526</v>
      </c>
      <c r="N124" s="60">
        <f t="shared" si="11"/>
        <v>0.31853649327922184</v>
      </c>
    </row>
    <row r="125" spans="1:14" ht="12.75">
      <c r="A125" s="77">
        <v>430000</v>
      </c>
      <c r="B125" s="78" t="s">
        <v>167</v>
      </c>
      <c r="C125" s="76">
        <f t="shared" si="9"/>
        <v>789189.13</v>
      </c>
      <c r="D125" s="79">
        <f aca="true" t="shared" si="15" ref="D125:K125">D126+D127+D128</f>
        <v>0</v>
      </c>
      <c r="E125" s="79">
        <f t="shared" si="15"/>
        <v>0</v>
      </c>
      <c r="F125" s="79">
        <f t="shared" si="15"/>
        <v>0</v>
      </c>
      <c r="G125" s="79">
        <f>G129+G130+G131+G132</f>
        <v>789189.13</v>
      </c>
      <c r="H125" s="79"/>
      <c r="I125" s="79">
        <f t="shared" si="15"/>
        <v>0</v>
      </c>
      <c r="J125" s="79">
        <f t="shared" si="15"/>
        <v>0</v>
      </c>
      <c r="K125" s="79">
        <f t="shared" si="15"/>
        <v>0</v>
      </c>
      <c r="L125" s="79">
        <v>1170000</v>
      </c>
      <c r="M125" s="60">
        <f t="shared" si="10"/>
        <v>67.4520623931624</v>
      </c>
      <c r="N125" s="60">
        <f t="shared" si="11"/>
        <v>0.1429552615642532</v>
      </c>
    </row>
    <row r="126" spans="1:14" ht="22.5" hidden="1">
      <c r="A126" s="77">
        <v>4311</v>
      </c>
      <c r="B126" s="78" t="s">
        <v>40</v>
      </c>
      <c r="C126" s="76">
        <f t="shared" si="9"/>
        <v>1129020.0999999999</v>
      </c>
      <c r="D126" s="79">
        <v>0</v>
      </c>
      <c r="E126" s="79">
        <v>0</v>
      </c>
      <c r="F126" s="79"/>
      <c r="G126" s="79">
        <v>1067941.96</v>
      </c>
      <c r="H126" s="79">
        <v>61078.14</v>
      </c>
      <c r="I126" s="79">
        <v>0</v>
      </c>
      <c r="J126" s="79">
        <v>0</v>
      </c>
      <c r="K126" s="79">
        <v>0</v>
      </c>
      <c r="L126" s="84">
        <v>500000</v>
      </c>
      <c r="M126" s="60">
        <f t="shared" si="10"/>
        <v>225.80401999999998</v>
      </c>
      <c r="N126" s="60">
        <f t="shared" si="11"/>
        <v>0.20451290770667266</v>
      </c>
    </row>
    <row r="127" spans="1:14" ht="12.75" hidden="1">
      <c r="A127" s="77">
        <v>4312</v>
      </c>
      <c r="B127" s="77" t="s">
        <v>41</v>
      </c>
      <c r="C127" s="76">
        <f t="shared" si="9"/>
        <v>10895931.89</v>
      </c>
      <c r="D127" s="79">
        <v>0</v>
      </c>
      <c r="E127" s="79">
        <v>0</v>
      </c>
      <c r="F127" s="79"/>
      <c r="G127" s="79">
        <v>10895931.89</v>
      </c>
      <c r="H127" s="79">
        <v>0</v>
      </c>
      <c r="I127" s="79">
        <v>0</v>
      </c>
      <c r="J127" s="79">
        <v>0</v>
      </c>
      <c r="K127" s="79">
        <v>0</v>
      </c>
      <c r="L127" s="80">
        <v>0</v>
      </c>
      <c r="M127" s="60" t="e">
        <f t="shared" si="10"/>
        <v>#DIV/0!</v>
      </c>
      <c r="N127" s="60">
        <f t="shared" si="11"/>
        <v>1.9737103998394374</v>
      </c>
    </row>
    <row r="128" spans="1:14" ht="22.5" hidden="1">
      <c r="A128" s="77">
        <v>4351</v>
      </c>
      <c r="B128" s="78" t="s">
        <v>117</v>
      </c>
      <c r="C128" s="76">
        <f t="shared" si="9"/>
        <v>59000</v>
      </c>
      <c r="D128" s="79">
        <v>0</v>
      </c>
      <c r="E128" s="79">
        <v>0</v>
      </c>
      <c r="F128" s="79"/>
      <c r="G128" s="79">
        <v>59000</v>
      </c>
      <c r="H128" s="79">
        <v>0</v>
      </c>
      <c r="I128" s="79">
        <v>0</v>
      </c>
      <c r="J128" s="79">
        <v>0</v>
      </c>
      <c r="K128" s="79">
        <v>0</v>
      </c>
      <c r="L128" s="80">
        <v>0</v>
      </c>
      <c r="M128" s="60" t="e">
        <f t="shared" si="10"/>
        <v>#DIV/0!</v>
      </c>
      <c r="N128" s="60">
        <f t="shared" si="11"/>
        <v>0.010687375321921804</v>
      </c>
    </row>
    <row r="129" spans="1:14" ht="22.5">
      <c r="A129" s="135"/>
      <c r="B129" s="122" t="s">
        <v>205</v>
      </c>
      <c r="C129" s="76">
        <f t="shared" si="9"/>
        <v>64696.62</v>
      </c>
      <c r="D129" s="134"/>
      <c r="E129" s="134"/>
      <c r="F129" s="134"/>
      <c r="G129" s="136">
        <v>64696.62</v>
      </c>
      <c r="H129" s="134"/>
      <c r="I129" s="134"/>
      <c r="J129" s="134"/>
      <c r="K129" s="134"/>
      <c r="L129" s="116"/>
      <c r="M129" s="60"/>
      <c r="N129" s="60">
        <f t="shared" si="11"/>
        <v>0.01171927220338564</v>
      </c>
    </row>
    <row r="130" spans="1:14" ht="12.75">
      <c r="A130" s="135"/>
      <c r="B130" s="122" t="s">
        <v>41</v>
      </c>
      <c r="C130" s="76">
        <f t="shared" si="9"/>
        <v>716588.78</v>
      </c>
      <c r="D130" s="134"/>
      <c r="E130" s="134"/>
      <c r="F130" s="134"/>
      <c r="G130" s="136">
        <v>716588.78</v>
      </c>
      <c r="H130" s="134"/>
      <c r="I130" s="134"/>
      <c r="J130" s="134"/>
      <c r="K130" s="134"/>
      <c r="L130" s="116"/>
      <c r="M130" s="60"/>
      <c r="N130" s="60">
        <f t="shared" si="11"/>
        <v>0.129804292259967</v>
      </c>
    </row>
    <row r="131" spans="1:14" ht="22.5">
      <c r="A131" s="135"/>
      <c r="B131" s="122" t="s">
        <v>206</v>
      </c>
      <c r="C131" s="76">
        <f t="shared" si="9"/>
        <v>3035.07</v>
      </c>
      <c r="D131" s="134"/>
      <c r="E131" s="134"/>
      <c r="F131" s="134"/>
      <c r="G131" s="136">
        <v>3035.07</v>
      </c>
      <c r="H131" s="134"/>
      <c r="I131" s="134"/>
      <c r="J131" s="134"/>
      <c r="K131" s="134"/>
      <c r="L131" s="116"/>
      <c r="M131" s="60"/>
      <c r="N131" s="60">
        <f t="shared" si="11"/>
        <v>0.0005497785121746646</v>
      </c>
    </row>
    <row r="132" spans="1:14" ht="22.5">
      <c r="A132" s="135"/>
      <c r="B132" s="122" t="s">
        <v>207</v>
      </c>
      <c r="C132" s="76">
        <f t="shared" si="9"/>
        <v>4868.66</v>
      </c>
      <c r="D132" s="134"/>
      <c r="E132" s="134"/>
      <c r="F132" s="134"/>
      <c r="G132" s="136">
        <v>4868.66</v>
      </c>
      <c r="H132" s="134"/>
      <c r="I132" s="134"/>
      <c r="J132" s="134"/>
      <c r="K132" s="134"/>
      <c r="L132" s="116"/>
      <c r="M132" s="60"/>
      <c r="N132" s="60">
        <f t="shared" si="11"/>
        <v>0.0008819185887258952</v>
      </c>
    </row>
    <row r="133" spans="1:14" ht="22.5">
      <c r="A133" s="77">
        <v>440000</v>
      </c>
      <c r="B133" s="78" t="s">
        <v>168</v>
      </c>
      <c r="C133" s="76">
        <f aca="true" t="shared" si="16" ref="C133:C151">D133+E133+F133+G133+H133+I133+J133+K133</f>
        <v>35167.83</v>
      </c>
      <c r="D133" s="79">
        <f aca="true" t="shared" si="17" ref="D133:L133">D134</f>
        <v>0</v>
      </c>
      <c r="E133" s="79">
        <f t="shared" si="17"/>
        <v>0</v>
      </c>
      <c r="F133" s="79">
        <f t="shared" si="17"/>
        <v>0</v>
      </c>
      <c r="G133" s="79">
        <f t="shared" si="17"/>
        <v>31846.16</v>
      </c>
      <c r="H133" s="79">
        <f t="shared" si="17"/>
        <v>3321.67</v>
      </c>
      <c r="I133" s="79">
        <f t="shared" si="17"/>
        <v>0</v>
      </c>
      <c r="J133" s="79">
        <f t="shared" si="17"/>
        <v>0</v>
      </c>
      <c r="K133" s="79">
        <f t="shared" si="17"/>
        <v>0</v>
      </c>
      <c r="L133" s="79">
        <f t="shared" si="17"/>
        <v>50000</v>
      </c>
      <c r="M133" s="60">
        <f aca="true" t="shared" si="18" ref="M133:M152">C133*100/L133</f>
        <v>70.33566</v>
      </c>
      <c r="N133" s="60">
        <f aca="true" t="shared" si="19" ref="N133:N152">C133*100/552053223.76</f>
        <v>0.006370369465551548</v>
      </c>
    </row>
    <row r="134" spans="1:14" ht="12.75">
      <c r="A134" s="35">
        <v>444200</v>
      </c>
      <c r="B134" s="35" t="s">
        <v>42</v>
      </c>
      <c r="C134" s="76">
        <f t="shared" si="16"/>
        <v>35167.83</v>
      </c>
      <c r="D134" s="54">
        <v>0</v>
      </c>
      <c r="E134" s="54">
        <v>0</v>
      </c>
      <c r="F134" s="54"/>
      <c r="G134" s="55">
        <v>31846.16</v>
      </c>
      <c r="H134" s="55">
        <v>3321.67</v>
      </c>
      <c r="I134" s="54">
        <v>0</v>
      </c>
      <c r="J134" s="54">
        <v>0</v>
      </c>
      <c r="K134" s="54">
        <v>0</v>
      </c>
      <c r="L134" s="59">
        <v>50000</v>
      </c>
      <c r="M134" s="60">
        <f t="shared" si="18"/>
        <v>70.33566</v>
      </c>
      <c r="N134" s="60">
        <f t="shared" si="19"/>
        <v>0.006370369465551548</v>
      </c>
    </row>
    <row r="135" spans="1:14" ht="38.25" customHeight="1">
      <c r="A135" s="78" t="s">
        <v>204</v>
      </c>
      <c r="B135" s="77" t="s">
        <v>169</v>
      </c>
      <c r="C135" s="76">
        <f t="shared" si="16"/>
        <v>1388826.2999999998</v>
      </c>
      <c r="D135" s="79">
        <f aca="true" t="shared" si="20" ref="D135:L135">D140+D148+D150</f>
        <v>130256</v>
      </c>
      <c r="E135" s="79">
        <f t="shared" si="20"/>
        <v>0</v>
      </c>
      <c r="F135" s="79">
        <f t="shared" si="20"/>
        <v>0</v>
      </c>
      <c r="G135" s="79">
        <f t="shared" si="20"/>
        <v>1257570.2999999998</v>
      </c>
      <c r="H135" s="79">
        <f t="shared" si="20"/>
        <v>1000</v>
      </c>
      <c r="I135" s="79">
        <f t="shared" si="20"/>
        <v>0</v>
      </c>
      <c r="J135" s="79">
        <f t="shared" si="20"/>
        <v>0</v>
      </c>
      <c r="K135" s="79">
        <f t="shared" si="20"/>
        <v>0</v>
      </c>
      <c r="L135" s="79">
        <f t="shared" si="20"/>
        <v>1500000</v>
      </c>
      <c r="M135" s="60">
        <f t="shared" si="18"/>
        <v>92.58841999999999</v>
      </c>
      <c r="N135" s="60">
        <f t="shared" si="19"/>
        <v>0.2515747105941689</v>
      </c>
    </row>
    <row r="136" spans="1:14" ht="12.75" hidden="1">
      <c r="A136" s="77"/>
      <c r="B136" s="77"/>
      <c r="C136" s="76">
        <f t="shared" si="16"/>
        <v>0</v>
      </c>
      <c r="D136" s="79"/>
      <c r="E136" s="79"/>
      <c r="F136" s="79"/>
      <c r="G136" s="79"/>
      <c r="H136" s="79"/>
      <c r="I136" s="79"/>
      <c r="J136" s="79"/>
      <c r="K136" s="79"/>
      <c r="L136" s="79"/>
      <c r="M136" s="60" t="e">
        <f t="shared" si="18"/>
        <v>#DIV/0!</v>
      </c>
      <c r="N136" s="60">
        <f t="shared" si="19"/>
        <v>0</v>
      </c>
    </row>
    <row r="137" spans="1:14" ht="12.75" hidden="1">
      <c r="A137" s="36">
        <v>482131</v>
      </c>
      <c r="B137" s="36" t="s">
        <v>43</v>
      </c>
      <c r="C137" s="76">
        <f t="shared" si="16"/>
        <v>131094</v>
      </c>
      <c r="D137" s="57">
        <v>131094</v>
      </c>
      <c r="E137" s="57"/>
      <c r="F137" s="57"/>
      <c r="G137" s="58"/>
      <c r="H137" s="58"/>
      <c r="I137" s="57"/>
      <c r="J137" s="57"/>
      <c r="K137" s="57"/>
      <c r="L137" s="56">
        <v>0</v>
      </c>
      <c r="M137" s="60" t="e">
        <f t="shared" si="18"/>
        <v>#DIV/0!</v>
      </c>
      <c r="N137" s="60">
        <f t="shared" si="19"/>
        <v>0.023746623397491815</v>
      </c>
    </row>
    <row r="138" spans="1:14" ht="12.75" hidden="1">
      <c r="A138" s="36">
        <v>482191</v>
      </c>
      <c r="B138" s="36" t="s">
        <v>44</v>
      </c>
      <c r="C138" s="76">
        <f t="shared" si="16"/>
        <v>1246626.86</v>
      </c>
      <c r="D138" s="57"/>
      <c r="E138" s="57"/>
      <c r="F138" s="57"/>
      <c r="G138" s="58">
        <v>1153649</v>
      </c>
      <c r="H138" s="58">
        <v>92977.86</v>
      </c>
      <c r="I138" s="57"/>
      <c r="J138" s="57"/>
      <c r="K138" s="57"/>
      <c r="L138" s="56">
        <v>1.0186340659856796E-10</v>
      </c>
      <c r="M138" s="60">
        <f t="shared" si="18"/>
        <v>1.2238220786320392E+18</v>
      </c>
      <c r="N138" s="60">
        <f t="shared" si="19"/>
        <v>0.22581642608828595</v>
      </c>
    </row>
    <row r="139" spans="1:14" ht="12.75" hidden="1">
      <c r="A139" s="105"/>
      <c r="B139" s="105"/>
      <c r="C139" s="76">
        <f t="shared" si="16"/>
        <v>0</v>
      </c>
      <c r="D139" s="105"/>
      <c r="E139" s="105"/>
      <c r="F139" s="105"/>
      <c r="G139" s="105"/>
      <c r="H139" s="105"/>
      <c r="I139" s="105"/>
      <c r="J139" s="105"/>
      <c r="K139" s="105"/>
      <c r="L139" s="105"/>
      <c r="M139" s="60" t="e">
        <f t="shared" si="18"/>
        <v>#DIV/0!</v>
      </c>
      <c r="N139" s="60">
        <f t="shared" si="19"/>
        <v>0</v>
      </c>
    </row>
    <row r="140" spans="1:14" ht="14.25" customHeight="1">
      <c r="A140" s="113">
        <v>482000</v>
      </c>
      <c r="B140" s="114" t="s">
        <v>191</v>
      </c>
      <c r="C140" s="76">
        <f t="shared" si="16"/>
        <v>1388826.2999999998</v>
      </c>
      <c r="D140" s="90">
        <f aca="true" t="shared" si="21" ref="D140:L140">D141+D142+D145</f>
        <v>130256</v>
      </c>
      <c r="E140" s="90">
        <f t="shared" si="21"/>
        <v>0</v>
      </c>
      <c r="F140" s="90">
        <f t="shared" si="21"/>
        <v>0</v>
      </c>
      <c r="G140" s="90">
        <f>G141+G142+G145</f>
        <v>1257570.2999999998</v>
      </c>
      <c r="H140" s="90">
        <f t="shared" si="21"/>
        <v>1000</v>
      </c>
      <c r="I140" s="90">
        <f t="shared" si="21"/>
        <v>0</v>
      </c>
      <c r="J140" s="90">
        <f t="shared" si="21"/>
        <v>0</v>
      </c>
      <c r="K140" s="90">
        <f t="shared" si="21"/>
        <v>0</v>
      </c>
      <c r="L140" s="90">
        <f t="shared" si="21"/>
        <v>1500000</v>
      </c>
      <c r="M140" s="60">
        <f t="shared" si="18"/>
        <v>92.58841999999999</v>
      </c>
      <c r="N140" s="60">
        <f t="shared" si="19"/>
        <v>0.2515747105941689</v>
      </c>
    </row>
    <row r="141" spans="1:14" ht="12.75">
      <c r="A141" s="9">
        <v>482100</v>
      </c>
      <c r="B141" s="9" t="s">
        <v>44</v>
      </c>
      <c r="C141" s="76">
        <f t="shared" si="16"/>
        <v>130356</v>
      </c>
      <c r="D141" s="107">
        <v>129656</v>
      </c>
      <c r="E141" s="107">
        <v>0</v>
      </c>
      <c r="F141" s="107"/>
      <c r="G141" s="108">
        <v>700</v>
      </c>
      <c r="H141" s="108"/>
      <c r="I141" s="107">
        <v>0</v>
      </c>
      <c r="J141" s="107">
        <v>0</v>
      </c>
      <c r="K141" s="107">
        <v>0</v>
      </c>
      <c r="L141" s="59">
        <v>200000</v>
      </c>
      <c r="M141" s="60">
        <f t="shared" si="18"/>
        <v>65.178</v>
      </c>
      <c r="N141" s="60">
        <f t="shared" si="19"/>
        <v>0.023612940634990486</v>
      </c>
    </row>
    <row r="142" spans="1:14" ht="12.75">
      <c r="A142" s="9">
        <v>482200</v>
      </c>
      <c r="B142" s="9" t="s">
        <v>47</v>
      </c>
      <c r="C142" s="76">
        <f t="shared" si="16"/>
        <v>277001.35</v>
      </c>
      <c r="D142" s="107">
        <v>600</v>
      </c>
      <c r="E142" s="107">
        <v>0</v>
      </c>
      <c r="F142" s="107"/>
      <c r="G142" s="108">
        <f>G143+G144</f>
        <v>275401.35</v>
      </c>
      <c r="H142" s="108">
        <v>1000</v>
      </c>
      <c r="I142" s="107">
        <v>0</v>
      </c>
      <c r="J142" s="107">
        <v>0</v>
      </c>
      <c r="K142" s="107">
        <v>0</v>
      </c>
      <c r="L142" s="59">
        <v>300000</v>
      </c>
      <c r="M142" s="60">
        <f t="shared" si="18"/>
        <v>92.33378333333332</v>
      </c>
      <c r="N142" s="60">
        <f t="shared" si="19"/>
        <v>0.050176565968288546</v>
      </c>
    </row>
    <row r="143" spans="1:14" ht="12.75">
      <c r="A143" s="36">
        <v>482211</v>
      </c>
      <c r="B143" s="36" t="s">
        <v>45</v>
      </c>
      <c r="C143" s="76">
        <f t="shared" si="16"/>
        <v>179410.35</v>
      </c>
      <c r="D143" s="57">
        <v>600</v>
      </c>
      <c r="E143" s="57"/>
      <c r="F143" s="57"/>
      <c r="G143" s="58">
        <v>178810.35</v>
      </c>
      <c r="H143" s="58"/>
      <c r="I143" s="57"/>
      <c r="J143" s="57"/>
      <c r="K143" s="57"/>
      <c r="L143" s="56">
        <v>0</v>
      </c>
      <c r="M143" s="60"/>
      <c r="N143" s="60">
        <f t="shared" si="19"/>
        <v>0.032498741476056844</v>
      </c>
    </row>
    <row r="144" spans="1:14" ht="12.75">
      <c r="A144" s="36">
        <v>482251</v>
      </c>
      <c r="B144" s="36" t="s">
        <v>46</v>
      </c>
      <c r="C144" s="76">
        <f t="shared" si="16"/>
        <v>96591</v>
      </c>
      <c r="D144" s="57"/>
      <c r="E144" s="57"/>
      <c r="F144" s="57"/>
      <c r="G144" s="58">
        <v>96591</v>
      </c>
      <c r="H144" s="58"/>
      <c r="I144" s="57"/>
      <c r="J144" s="57"/>
      <c r="K144" s="57"/>
      <c r="L144" s="56">
        <v>0</v>
      </c>
      <c r="M144" s="60"/>
      <c r="N144" s="60">
        <f t="shared" si="19"/>
        <v>0.017496682537622866</v>
      </c>
    </row>
    <row r="145" spans="1:14" ht="12.75">
      <c r="A145" s="35">
        <v>482300</v>
      </c>
      <c r="B145" s="35" t="s">
        <v>123</v>
      </c>
      <c r="C145" s="76">
        <f t="shared" si="16"/>
        <v>981468.95</v>
      </c>
      <c r="D145" s="54"/>
      <c r="E145" s="54"/>
      <c r="F145" s="54"/>
      <c r="G145" s="55">
        <f>G146</f>
        <v>981468.95</v>
      </c>
      <c r="H145" s="55"/>
      <c r="I145" s="54"/>
      <c r="J145" s="54"/>
      <c r="K145" s="54"/>
      <c r="L145" s="106">
        <f>L146</f>
        <v>1000000</v>
      </c>
      <c r="M145" s="60">
        <f t="shared" si="18"/>
        <v>98.146895</v>
      </c>
      <c r="N145" s="60">
        <f t="shared" si="19"/>
        <v>0.17778520399088993</v>
      </c>
    </row>
    <row r="146" spans="1:14" ht="12.75">
      <c r="A146" s="36">
        <v>482311</v>
      </c>
      <c r="B146" s="36" t="s">
        <v>122</v>
      </c>
      <c r="C146" s="76">
        <f t="shared" si="16"/>
        <v>981468.95</v>
      </c>
      <c r="D146" s="57"/>
      <c r="E146" s="57"/>
      <c r="F146" s="57"/>
      <c r="G146" s="58">
        <v>981468.95</v>
      </c>
      <c r="H146" s="58"/>
      <c r="I146" s="57"/>
      <c r="J146" s="57"/>
      <c r="K146" s="57"/>
      <c r="L146" s="56">
        <v>1000000</v>
      </c>
      <c r="M146" s="60">
        <f t="shared" si="18"/>
        <v>98.146895</v>
      </c>
      <c r="N146" s="60">
        <f t="shared" si="19"/>
        <v>0.17778520399088993</v>
      </c>
    </row>
    <row r="147" spans="1:14" ht="45">
      <c r="A147" s="34" t="s">
        <v>0</v>
      </c>
      <c r="B147" s="34" t="s">
        <v>1</v>
      </c>
      <c r="C147" s="34" t="s">
        <v>2</v>
      </c>
      <c r="D147" s="34" t="s">
        <v>156</v>
      </c>
      <c r="E147" s="32" t="s">
        <v>99</v>
      </c>
      <c r="F147" s="32" t="s">
        <v>138</v>
      </c>
      <c r="G147" s="33" t="s">
        <v>100</v>
      </c>
      <c r="H147" s="33" t="s">
        <v>101</v>
      </c>
      <c r="I147" s="53" t="s">
        <v>102</v>
      </c>
      <c r="J147" s="34" t="s">
        <v>133</v>
      </c>
      <c r="K147" s="33" t="s">
        <v>113</v>
      </c>
      <c r="L147" s="43" t="s">
        <v>197</v>
      </c>
      <c r="M147" s="123" t="s">
        <v>134</v>
      </c>
      <c r="N147" s="43" t="s">
        <v>176</v>
      </c>
    </row>
    <row r="148" spans="1:14" ht="22.5">
      <c r="A148" s="85">
        <v>483000</v>
      </c>
      <c r="B148" s="86" t="s">
        <v>98</v>
      </c>
      <c r="C148" s="76">
        <f t="shared" si="16"/>
        <v>0</v>
      </c>
      <c r="D148" s="111">
        <f aca="true" t="shared" si="22" ref="D148:L148">D149</f>
        <v>0</v>
      </c>
      <c r="E148" s="111">
        <f t="shared" si="22"/>
        <v>0</v>
      </c>
      <c r="F148" s="111">
        <f t="shared" si="22"/>
        <v>0</v>
      </c>
      <c r="G148" s="111">
        <f t="shared" si="22"/>
        <v>0</v>
      </c>
      <c r="H148" s="111">
        <f t="shared" si="22"/>
        <v>0</v>
      </c>
      <c r="I148" s="111">
        <f t="shared" si="22"/>
        <v>0</v>
      </c>
      <c r="J148" s="111">
        <f t="shared" si="22"/>
        <v>0</v>
      </c>
      <c r="K148" s="111">
        <f t="shared" si="22"/>
        <v>0</v>
      </c>
      <c r="L148" s="111">
        <f t="shared" si="22"/>
        <v>0</v>
      </c>
      <c r="M148" s="60"/>
      <c r="N148" s="60">
        <f t="shared" si="19"/>
        <v>0</v>
      </c>
    </row>
    <row r="149" spans="1:14" ht="22.5">
      <c r="A149" s="5">
        <v>483100</v>
      </c>
      <c r="B149" s="20" t="s">
        <v>98</v>
      </c>
      <c r="C149" s="76">
        <f t="shared" si="16"/>
        <v>0</v>
      </c>
      <c r="D149" s="64">
        <v>0</v>
      </c>
      <c r="E149" s="64">
        <v>0</v>
      </c>
      <c r="F149" s="64"/>
      <c r="G149" s="109"/>
      <c r="H149" s="109">
        <v>0</v>
      </c>
      <c r="I149" s="64">
        <v>0</v>
      </c>
      <c r="J149" s="64">
        <v>0</v>
      </c>
      <c r="K149" s="64">
        <v>0</v>
      </c>
      <c r="L149" s="110"/>
      <c r="M149" s="60"/>
      <c r="N149" s="60">
        <f t="shared" si="19"/>
        <v>0</v>
      </c>
    </row>
    <row r="150" spans="1:14" ht="12.75">
      <c r="A150" s="85">
        <v>485000</v>
      </c>
      <c r="B150" s="112" t="s">
        <v>189</v>
      </c>
      <c r="C150" s="76">
        <f t="shared" si="16"/>
        <v>0</v>
      </c>
      <c r="D150" s="111">
        <f aca="true" t="shared" si="23" ref="D150:L150">D151</f>
        <v>0</v>
      </c>
      <c r="E150" s="111">
        <f t="shared" si="23"/>
        <v>0</v>
      </c>
      <c r="F150" s="111">
        <f t="shared" si="23"/>
        <v>0</v>
      </c>
      <c r="G150" s="111">
        <f t="shared" si="23"/>
        <v>0</v>
      </c>
      <c r="H150" s="111">
        <f t="shared" si="23"/>
        <v>0</v>
      </c>
      <c r="I150" s="111">
        <f t="shared" si="23"/>
        <v>0</v>
      </c>
      <c r="J150" s="111">
        <f t="shared" si="23"/>
        <v>0</v>
      </c>
      <c r="K150" s="111">
        <f t="shared" si="23"/>
        <v>0</v>
      </c>
      <c r="L150" s="111">
        <f t="shared" si="23"/>
        <v>0</v>
      </c>
      <c r="M150" s="60"/>
      <c r="N150" s="60">
        <f t="shared" si="19"/>
        <v>0</v>
      </c>
    </row>
    <row r="151" spans="1:14" ht="12.75">
      <c r="A151" s="35">
        <v>485100</v>
      </c>
      <c r="B151" s="35" t="s">
        <v>132</v>
      </c>
      <c r="C151" s="76">
        <f t="shared" si="16"/>
        <v>0</v>
      </c>
      <c r="D151" s="54"/>
      <c r="E151" s="54"/>
      <c r="F151" s="54"/>
      <c r="G151" s="55"/>
      <c r="H151" s="55"/>
      <c r="I151" s="54"/>
      <c r="J151" s="54"/>
      <c r="K151" s="54"/>
      <c r="L151" s="106"/>
      <c r="M151" s="60"/>
      <c r="N151" s="60">
        <f t="shared" si="19"/>
        <v>0</v>
      </c>
    </row>
    <row r="152" spans="1:14" ht="22.5">
      <c r="A152" s="81"/>
      <c r="B152" s="78" t="s">
        <v>195</v>
      </c>
      <c r="C152" s="79">
        <f>C4+C11+C12+C20+C21+C22+C48+C50+C68++C75+C100+C125+C133+C148+C150+C135</f>
        <v>552053223.7599999</v>
      </c>
      <c r="D152" s="134">
        <f aca="true" t="shared" si="24" ref="D152:L152">D135+D133+D125+D100+D75+D68+D50+D48+D22+D21+D20+D12+D11+D4</f>
        <v>514665067.65999997</v>
      </c>
      <c r="E152" s="134">
        <f t="shared" si="24"/>
        <v>5850890</v>
      </c>
      <c r="F152" s="134">
        <f t="shared" si="24"/>
        <v>52670</v>
      </c>
      <c r="G152" s="134">
        <f>G135+G133+G125+G100+G75+G68+G50+G48+G22+G21+G20+G12+G11+G4</f>
        <v>26148639.179999996</v>
      </c>
      <c r="H152" s="134">
        <f t="shared" si="24"/>
        <v>1200267.17</v>
      </c>
      <c r="I152" s="134">
        <f t="shared" si="24"/>
        <v>504097.07</v>
      </c>
      <c r="J152" s="134">
        <f t="shared" si="24"/>
        <v>39480</v>
      </c>
      <c r="K152" s="134">
        <f t="shared" si="24"/>
        <v>3592112.68</v>
      </c>
      <c r="L152" s="134">
        <f t="shared" si="24"/>
        <v>567241000</v>
      </c>
      <c r="M152" s="60">
        <f t="shared" si="18"/>
        <v>97.32251789979918</v>
      </c>
      <c r="N152" s="60">
        <f t="shared" si="19"/>
        <v>99.99999999999997</v>
      </c>
    </row>
    <row r="153" spans="1:14" ht="12.75">
      <c r="A153" s="11"/>
      <c r="B153" s="70" t="s">
        <v>181</v>
      </c>
      <c r="C153" s="46">
        <v>100</v>
      </c>
      <c r="D153" s="158">
        <f>(D152+E152+F152)*100/552053223.76</f>
        <v>94.29681872237602</v>
      </c>
      <c r="E153" s="158"/>
      <c r="F153" s="158"/>
      <c r="G153" s="159">
        <f>(G152+H152)*100/552053223.76</f>
        <v>4.9540343526532284</v>
      </c>
      <c r="H153" s="159"/>
      <c r="I153" s="46">
        <f>I152*100/552053223.76</f>
        <v>0.09131312857239134</v>
      </c>
      <c r="J153" s="46">
        <f>J152*100/552053223.76</f>
        <v>0.007151484367957167</v>
      </c>
      <c r="K153" s="46">
        <f>K152*100/552053223.76</f>
        <v>0.6506823120304135</v>
      </c>
      <c r="L153" s="29"/>
      <c r="M153" s="31"/>
      <c r="N153" s="31"/>
    </row>
    <row r="154" spans="1:14" ht="12.75">
      <c r="A154" s="11"/>
      <c r="B154" s="49"/>
      <c r="C154" s="50"/>
      <c r="D154" s="29"/>
      <c r="E154" s="29"/>
      <c r="G154" s="29"/>
      <c r="I154" s="13"/>
      <c r="J154" s="13"/>
      <c r="K154" s="15"/>
      <c r="L154" s="29"/>
      <c r="M154" s="31"/>
      <c r="N154" s="31"/>
    </row>
    <row r="155" spans="1:14" ht="12.75">
      <c r="A155" s="15"/>
      <c r="B155" s="51"/>
      <c r="C155" s="50"/>
      <c r="D155" s="50"/>
      <c r="E155" s="13"/>
      <c r="F155" s="16"/>
      <c r="G155" s="14"/>
      <c r="H155" s="17"/>
      <c r="I155" s="16"/>
      <c r="J155" s="18"/>
      <c r="K155" s="19"/>
      <c r="L155" s="29"/>
      <c r="M155" s="31"/>
      <c r="N155" s="31"/>
    </row>
    <row r="156" spans="1:14" ht="12.75">
      <c r="A156" s="15"/>
      <c r="B156" s="51"/>
      <c r="C156" s="50"/>
      <c r="D156" s="52"/>
      <c r="E156" s="16"/>
      <c r="F156" s="16"/>
      <c r="G156" s="17"/>
      <c r="H156" s="17"/>
      <c r="I156" s="16"/>
      <c r="J156" s="18"/>
      <c r="K156" s="19"/>
      <c r="L156" s="29"/>
      <c r="M156" s="31"/>
      <c r="N156" s="31"/>
    </row>
    <row r="157" spans="1:14" ht="12.75">
      <c r="A157" s="51"/>
      <c r="B157" s="51"/>
      <c r="C157" s="47" t="s">
        <v>193</v>
      </c>
      <c r="D157" s="47"/>
      <c r="E157" s="47"/>
      <c r="F157" s="47"/>
      <c r="G157" s="47"/>
      <c r="H157" s="48"/>
      <c r="I157" s="48"/>
      <c r="J157" s="48"/>
      <c r="K157" s="117"/>
      <c r="L157" s="118"/>
      <c r="M157" s="119"/>
      <c r="N157" s="119"/>
    </row>
    <row r="158" spans="1:14" ht="12.75">
      <c r="A158" s="49" t="s">
        <v>158</v>
      </c>
      <c r="B158" s="51"/>
      <c r="C158" s="52"/>
      <c r="D158" s="52"/>
      <c r="E158" s="52"/>
      <c r="F158" s="52"/>
      <c r="G158" s="52"/>
      <c r="H158" s="52"/>
      <c r="I158" s="52"/>
      <c r="J158" s="120"/>
      <c r="K158" s="117"/>
      <c r="L158" s="118"/>
      <c r="M158" s="119"/>
      <c r="N158" s="119"/>
    </row>
    <row r="159" spans="1:14" ht="67.5">
      <c r="A159" s="121" t="s">
        <v>0</v>
      </c>
      <c r="B159" s="121" t="s">
        <v>1</v>
      </c>
      <c r="C159" s="121" t="s">
        <v>2</v>
      </c>
      <c r="D159" s="121" t="s">
        <v>156</v>
      </c>
      <c r="E159" s="122" t="s">
        <v>99</v>
      </c>
      <c r="F159" s="122" t="s">
        <v>138</v>
      </c>
      <c r="G159" s="121" t="s">
        <v>100</v>
      </c>
      <c r="H159" s="121" t="s">
        <v>101</v>
      </c>
      <c r="I159" s="121" t="s">
        <v>102</v>
      </c>
      <c r="J159" s="121" t="s">
        <v>133</v>
      </c>
      <c r="K159" s="121" t="s">
        <v>113</v>
      </c>
      <c r="L159" s="123" t="s">
        <v>197</v>
      </c>
      <c r="M159" s="123" t="s">
        <v>134</v>
      </c>
      <c r="N159" s="123" t="s">
        <v>180</v>
      </c>
    </row>
    <row r="160" spans="1:14" ht="12.75">
      <c r="A160" s="74">
        <v>512000</v>
      </c>
      <c r="B160" s="75" t="s">
        <v>198</v>
      </c>
      <c r="C160" s="142">
        <f>D160+E160+F160+G160+H160+I160+J160+K160</f>
        <v>5740681.78</v>
      </c>
      <c r="D160" s="78"/>
      <c r="E160" s="78"/>
      <c r="F160" s="78"/>
      <c r="G160" s="142">
        <f aca="true" t="shared" si="25" ref="G160:L160">G161+G170</f>
        <v>1967305.5799999998</v>
      </c>
      <c r="H160" s="142">
        <f t="shared" si="25"/>
        <v>94469</v>
      </c>
      <c r="I160" s="142">
        <f t="shared" si="25"/>
        <v>0</v>
      </c>
      <c r="J160" s="142">
        <f t="shared" si="25"/>
        <v>61860</v>
      </c>
      <c r="K160" s="142">
        <f t="shared" si="25"/>
        <v>3617047.2</v>
      </c>
      <c r="L160" s="89">
        <f t="shared" si="25"/>
        <v>7570000</v>
      </c>
      <c r="M160" s="123">
        <f>C160*100/L160</f>
        <v>75.83463381770146</v>
      </c>
      <c r="N160" s="123">
        <f>C160*100/10678545.78</f>
        <v>53.75902204541563</v>
      </c>
    </row>
    <row r="161" spans="1:14" ht="12.75">
      <c r="A161" s="138">
        <v>512511</v>
      </c>
      <c r="B161" s="143" t="s">
        <v>213</v>
      </c>
      <c r="C161" s="144">
        <f>D161+E161+F161+G161+H161+I161+J161+K161</f>
        <v>5413304.78</v>
      </c>
      <c r="D161" s="145"/>
      <c r="E161" s="145"/>
      <c r="F161" s="145"/>
      <c r="G161" s="144">
        <f>G163+G164+G165+G166+G167+G168+G169</f>
        <v>1796257.5799999998</v>
      </c>
      <c r="H161" s="145">
        <f>H163+H164+H165+H166+H167+H168+H169</f>
        <v>0</v>
      </c>
      <c r="I161" s="145">
        <f>I163+I164+I165+I166+I167+I168+I169</f>
        <v>0</v>
      </c>
      <c r="J161" s="145">
        <f>J163+J164+J165+J166+J167+J168+J169</f>
        <v>0</v>
      </c>
      <c r="K161" s="144">
        <f>K163+K164+K165+K166+K167+K168+K169</f>
        <v>3617047.2</v>
      </c>
      <c r="L161" s="146">
        <f>L162+L168+L169</f>
        <v>6000000</v>
      </c>
      <c r="M161" s="123">
        <f aca="true" t="shared" si="26" ref="M161:M170">C161*100/L161</f>
        <v>90.22174633333333</v>
      </c>
      <c r="N161" s="123">
        <f aca="true" t="shared" si="27" ref="N161:N172">C161*100/10678545.78</f>
        <v>50.69327688924325</v>
      </c>
    </row>
    <row r="162" spans="1:14" ht="12.75">
      <c r="A162" s="138"/>
      <c r="B162" s="139" t="s">
        <v>214</v>
      </c>
      <c r="C162" s="140">
        <f>C163+C164+C165+C166+C167</f>
        <v>3092257.58</v>
      </c>
      <c r="D162" s="140"/>
      <c r="E162" s="140"/>
      <c r="F162" s="140"/>
      <c r="G162" s="140">
        <f>G163+G164+G165+G166+G167</f>
        <v>1796257.5799999998</v>
      </c>
      <c r="H162" s="140"/>
      <c r="I162" s="140"/>
      <c r="J162" s="140"/>
      <c r="K162" s="140">
        <f>K163+K164+K165+K166+K167</f>
        <v>1296000</v>
      </c>
      <c r="L162" s="128">
        <v>3642000</v>
      </c>
      <c r="M162" s="123">
        <f t="shared" si="26"/>
        <v>84.90547995606809</v>
      </c>
      <c r="N162" s="123">
        <f t="shared" si="27"/>
        <v>28.957665619522214</v>
      </c>
    </row>
    <row r="163" spans="1:14" ht="12.75">
      <c r="A163" s="126"/>
      <c r="B163" s="127" t="s">
        <v>208</v>
      </c>
      <c r="C163" s="140">
        <f>D163+E163+F163+G163+H163+I163+J163+K163</f>
        <v>2541552</v>
      </c>
      <c r="D163" s="132"/>
      <c r="E163" s="133"/>
      <c r="F163" s="133"/>
      <c r="G163" s="137">
        <v>1245552</v>
      </c>
      <c r="H163" s="132"/>
      <c r="I163" s="132"/>
      <c r="J163" s="132"/>
      <c r="K163" s="137">
        <v>1296000</v>
      </c>
      <c r="L163" s="128"/>
      <c r="M163" s="123"/>
      <c r="N163" s="123">
        <f t="shared" si="27"/>
        <v>23.800544122403906</v>
      </c>
    </row>
    <row r="164" spans="1:14" ht="12.75">
      <c r="A164" s="126"/>
      <c r="B164" s="127" t="s">
        <v>209</v>
      </c>
      <c r="C164" s="140">
        <f aca="true" t="shared" si="28" ref="C164:C170">D164+E164+F164+G164+H164+I164+J164+K164</f>
        <v>57358.18</v>
      </c>
      <c r="D164" s="132"/>
      <c r="E164" s="133"/>
      <c r="F164" s="133"/>
      <c r="G164" s="137">
        <v>57358.18</v>
      </c>
      <c r="H164" s="132"/>
      <c r="I164" s="132"/>
      <c r="J164" s="132"/>
      <c r="K164" s="137"/>
      <c r="L164" s="128"/>
      <c r="M164" s="123"/>
      <c r="N164" s="123">
        <f t="shared" si="27"/>
        <v>0.5371347483233808</v>
      </c>
    </row>
    <row r="165" spans="1:14" ht="12.75">
      <c r="A165" s="126"/>
      <c r="B165" s="127" t="s">
        <v>210</v>
      </c>
      <c r="C165" s="140">
        <f t="shared" si="28"/>
        <v>92747.4</v>
      </c>
      <c r="D165" s="132"/>
      <c r="E165" s="133"/>
      <c r="F165" s="133"/>
      <c r="G165" s="137">
        <v>92747.4</v>
      </c>
      <c r="H165" s="132"/>
      <c r="I165" s="132"/>
      <c r="J165" s="132"/>
      <c r="K165" s="137"/>
      <c r="L165" s="128"/>
      <c r="M165" s="123"/>
      <c r="N165" s="123">
        <f t="shared" si="27"/>
        <v>0.8685396112053753</v>
      </c>
    </row>
    <row r="166" spans="1:14" ht="22.5">
      <c r="A166" s="126"/>
      <c r="B166" s="127" t="s">
        <v>211</v>
      </c>
      <c r="C166" s="140">
        <f t="shared" si="28"/>
        <v>47800</v>
      </c>
      <c r="D166" s="132"/>
      <c r="E166" s="133"/>
      <c r="F166" s="133"/>
      <c r="G166" s="137">
        <v>47800</v>
      </c>
      <c r="H166" s="132"/>
      <c r="I166" s="132"/>
      <c r="J166" s="132"/>
      <c r="K166" s="137"/>
      <c r="L166" s="128"/>
      <c r="M166" s="123"/>
      <c r="N166" s="123">
        <f t="shared" si="27"/>
        <v>0.44762649320214837</v>
      </c>
    </row>
    <row r="167" spans="1:14" ht="22.5">
      <c r="A167" s="126"/>
      <c r="B167" s="127" t="s">
        <v>212</v>
      </c>
      <c r="C167" s="140">
        <f t="shared" si="28"/>
        <v>352800</v>
      </c>
      <c r="D167" s="132"/>
      <c r="E167" s="133"/>
      <c r="F167" s="133"/>
      <c r="G167" s="137">
        <v>352800</v>
      </c>
      <c r="H167" s="132"/>
      <c r="I167" s="132"/>
      <c r="J167" s="132"/>
      <c r="K167" s="137"/>
      <c r="L167" s="128"/>
      <c r="M167" s="123"/>
      <c r="N167" s="123">
        <f t="shared" si="27"/>
        <v>3.3038206443874047</v>
      </c>
    </row>
    <row r="168" spans="1:14" ht="22.5">
      <c r="A168" s="126">
        <v>512500</v>
      </c>
      <c r="B168" s="127" t="s">
        <v>199</v>
      </c>
      <c r="C168" s="140">
        <f t="shared" si="28"/>
        <v>1463167.2</v>
      </c>
      <c r="D168" s="132"/>
      <c r="E168" s="133"/>
      <c r="F168" s="133"/>
      <c r="G168" s="137"/>
      <c r="H168" s="132"/>
      <c r="I168" s="132"/>
      <c r="J168" s="132"/>
      <c r="K168" s="137">
        <v>1463167.2</v>
      </c>
      <c r="L168" s="128">
        <v>1500000</v>
      </c>
      <c r="M168" s="123">
        <f t="shared" si="26"/>
        <v>97.54448</v>
      </c>
      <c r="N168" s="123">
        <f t="shared" si="27"/>
        <v>13.701933110970847</v>
      </c>
    </row>
    <row r="169" spans="1:14" ht="12.75">
      <c r="A169" s="126">
        <v>512500</v>
      </c>
      <c r="B169" s="127" t="s">
        <v>200</v>
      </c>
      <c r="C169" s="140">
        <f t="shared" si="28"/>
        <v>857880</v>
      </c>
      <c r="D169" s="132"/>
      <c r="E169" s="133"/>
      <c r="F169" s="133"/>
      <c r="G169" s="137"/>
      <c r="H169" s="132"/>
      <c r="I169" s="132"/>
      <c r="J169" s="132"/>
      <c r="K169" s="137">
        <v>857880</v>
      </c>
      <c r="L169" s="128">
        <v>858000</v>
      </c>
      <c r="M169" s="123">
        <f t="shared" si="26"/>
        <v>99.98601398601399</v>
      </c>
      <c r="N169" s="123">
        <f t="shared" si="27"/>
        <v>8.03367815875019</v>
      </c>
    </row>
    <row r="170" spans="1:14" ht="32.25">
      <c r="A170" s="138">
        <v>512200</v>
      </c>
      <c r="B170" s="143" t="s">
        <v>201</v>
      </c>
      <c r="C170" s="144">
        <f t="shared" si="28"/>
        <v>327377</v>
      </c>
      <c r="D170" s="145"/>
      <c r="E170" s="147"/>
      <c r="F170" s="147"/>
      <c r="G170" s="145">
        <v>171048</v>
      </c>
      <c r="H170" s="145">
        <v>94469</v>
      </c>
      <c r="I170" s="145"/>
      <c r="J170" s="145">
        <v>61860</v>
      </c>
      <c r="K170" s="144"/>
      <c r="L170" s="146">
        <v>1570000</v>
      </c>
      <c r="M170" s="123">
        <f t="shared" si="26"/>
        <v>20.85203821656051</v>
      </c>
      <c r="N170" s="123">
        <f t="shared" si="27"/>
        <v>3.065745156172379</v>
      </c>
    </row>
    <row r="171" spans="1:14" ht="13.5" thickBot="1">
      <c r="A171" s="129">
        <v>512000</v>
      </c>
      <c r="B171" s="92" t="s">
        <v>202</v>
      </c>
      <c r="C171" s="76">
        <f>D171+E171+F171+G171+H171+I171+J171+K171</f>
        <v>4937864</v>
      </c>
      <c r="D171" s="130"/>
      <c r="E171" s="131"/>
      <c r="F171" s="131"/>
      <c r="G171" s="130">
        <v>1440000</v>
      </c>
      <c r="H171" s="130"/>
      <c r="I171" s="130"/>
      <c r="J171" s="130"/>
      <c r="K171" s="130">
        <v>3497864</v>
      </c>
      <c r="L171" s="89">
        <v>5000000</v>
      </c>
      <c r="M171" s="123">
        <f>C171*100/L171</f>
        <v>98.75728</v>
      </c>
      <c r="N171" s="123">
        <f t="shared" si="27"/>
        <v>46.24097795458438</v>
      </c>
    </row>
    <row r="172" spans="1:14" ht="12.75">
      <c r="A172" s="152"/>
      <c r="B172" s="153" t="s">
        <v>196</v>
      </c>
      <c r="C172" s="154">
        <f>C160+C171</f>
        <v>10678545.780000001</v>
      </c>
      <c r="D172" s="154"/>
      <c r="E172" s="154"/>
      <c r="F172" s="154"/>
      <c r="G172" s="154">
        <f aca="true" t="shared" si="29" ref="G172:L172">G160+G171</f>
        <v>3407305.58</v>
      </c>
      <c r="H172" s="154">
        <f t="shared" si="29"/>
        <v>94469</v>
      </c>
      <c r="I172" s="154">
        <f t="shared" si="29"/>
        <v>0</v>
      </c>
      <c r="J172" s="154">
        <f t="shared" si="29"/>
        <v>61860</v>
      </c>
      <c r="K172" s="154">
        <f t="shared" si="29"/>
        <v>7114911.2</v>
      </c>
      <c r="L172" s="155">
        <f t="shared" si="29"/>
        <v>12570000</v>
      </c>
      <c r="M172" s="90">
        <f>C172*100/L172</f>
        <v>84.95263150357997</v>
      </c>
      <c r="N172" s="123">
        <f t="shared" si="27"/>
        <v>100.00000000000001</v>
      </c>
    </row>
    <row r="173" spans="1:14" ht="12.75">
      <c r="A173" s="49"/>
      <c r="B173" s="70" t="s">
        <v>152</v>
      </c>
      <c r="C173" s="46">
        <f aca="true" t="shared" si="30" ref="C173:L173">C152+C172</f>
        <v>562731769.5399998</v>
      </c>
      <c r="D173" s="46">
        <f t="shared" si="30"/>
        <v>514665067.65999997</v>
      </c>
      <c r="E173" s="46">
        <f t="shared" si="30"/>
        <v>5850890</v>
      </c>
      <c r="F173" s="46">
        <f t="shared" si="30"/>
        <v>52670</v>
      </c>
      <c r="G173" s="46">
        <f t="shared" si="30"/>
        <v>29555944.759999998</v>
      </c>
      <c r="H173" s="46">
        <f>H152+H172</f>
        <v>1294736.17</v>
      </c>
      <c r="I173" s="46">
        <f t="shared" si="30"/>
        <v>504097.07</v>
      </c>
      <c r="J173" s="46">
        <f t="shared" si="30"/>
        <v>101340</v>
      </c>
      <c r="K173" s="46">
        <f t="shared" si="30"/>
        <v>10707023.88</v>
      </c>
      <c r="L173" s="46">
        <f t="shared" si="30"/>
        <v>579811000</v>
      </c>
      <c r="M173" s="71">
        <f>C173*100/L173</f>
        <v>97.05434521594103</v>
      </c>
      <c r="N173" s="123"/>
    </row>
    <row r="174" spans="1:14" ht="12.75">
      <c r="A174" s="49"/>
      <c r="B174" s="70" t="s">
        <v>181</v>
      </c>
      <c r="C174" s="46">
        <v>100</v>
      </c>
      <c r="D174" s="160">
        <f>(D173+E173+F173)*100/562731769.54</f>
        <v>92.507417536695</v>
      </c>
      <c r="E174" s="162"/>
      <c r="F174" s="161"/>
      <c r="G174" s="160">
        <f>(G173+H173)*100/562731769.54</f>
        <v>5.482306597905182</v>
      </c>
      <c r="H174" s="161"/>
      <c r="I174" s="46">
        <f>I173*100/562731769.54</f>
        <v>0.08958034667423694</v>
      </c>
      <c r="J174" s="46">
        <f>J173*100/562731769.54</f>
        <v>0.018008579839528072</v>
      </c>
      <c r="K174" s="46">
        <f>K173*100/562731769.54</f>
        <v>1.9026869388860632</v>
      </c>
      <c r="L174" s="118"/>
      <c r="M174" s="124"/>
      <c r="N174" s="124"/>
    </row>
    <row r="175" spans="1:14" ht="12.75">
      <c r="A175" s="49"/>
      <c r="B175" s="49"/>
      <c r="C175" s="125"/>
      <c r="D175" s="125"/>
      <c r="E175" s="125"/>
      <c r="F175" s="125"/>
      <c r="G175" s="125"/>
      <c r="H175" s="125"/>
      <c r="I175" s="125"/>
      <c r="J175" s="125"/>
      <c r="K175" s="125"/>
      <c r="L175" s="118"/>
      <c r="M175" s="124"/>
      <c r="N175" s="124"/>
    </row>
    <row r="176" spans="1:12" ht="12.75">
      <c r="A176" s="21"/>
      <c r="B176" s="21"/>
      <c r="C176" s="22"/>
      <c r="D176" s="22"/>
      <c r="E176" s="22"/>
      <c r="F176" s="22"/>
      <c r="G176" s="23"/>
      <c r="H176" s="23"/>
      <c r="I176" s="22"/>
      <c r="J176" s="22"/>
      <c r="K176" s="22"/>
      <c r="L176" s="29"/>
    </row>
    <row r="177" spans="1:12" ht="12.75">
      <c r="A177" s="21"/>
      <c r="B177" s="21"/>
      <c r="C177" s="22"/>
      <c r="D177" s="22"/>
      <c r="E177" s="22"/>
      <c r="F177" s="22"/>
      <c r="G177" s="23"/>
      <c r="H177" s="23"/>
      <c r="I177" s="22"/>
      <c r="J177" s="22"/>
      <c r="K177" s="22"/>
      <c r="L177" s="29"/>
    </row>
    <row r="178" spans="1:12" ht="12.75">
      <c r="A178" s="21"/>
      <c r="B178" s="21"/>
      <c r="C178" s="22"/>
      <c r="D178" s="22"/>
      <c r="E178" s="22"/>
      <c r="F178" s="22"/>
      <c r="G178" s="23"/>
      <c r="H178" s="23"/>
      <c r="I178" s="22"/>
      <c r="J178" s="22"/>
      <c r="K178" s="22"/>
      <c r="L178" s="29"/>
    </row>
    <row r="179" spans="1:12" ht="12.75">
      <c r="A179" s="21"/>
      <c r="B179" s="21"/>
      <c r="C179" s="22"/>
      <c r="D179" s="22"/>
      <c r="E179" s="22"/>
      <c r="F179" s="22"/>
      <c r="G179" s="23"/>
      <c r="H179" s="23"/>
      <c r="I179" s="22"/>
      <c r="J179" s="22"/>
      <c r="K179" s="10"/>
      <c r="L179" s="29"/>
    </row>
    <row r="180" spans="1:12" ht="12.75">
      <c r="A180" s="21"/>
      <c r="B180" s="21"/>
      <c r="C180" s="47" t="s">
        <v>193</v>
      </c>
      <c r="D180" s="47"/>
      <c r="E180" s="47"/>
      <c r="F180" s="47"/>
      <c r="G180" s="47"/>
      <c r="H180" s="48"/>
      <c r="I180" s="48"/>
      <c r="J180" s="48"/>
      <c r="K180" s="10"/>
      <c r="L180" s="29"/>
    </row>
    <row r="181" spans="1:13" ht="12.75">
      <c r="A181" s="21" t="s">
        <v>95</v>
      </c>
      <c r="B181" s="21"/>
      <c r="C181" s="22"/>
      <c r="D181" s="22"/>
      <c r="E181" s="22"/>
      <c r="F181" s="22"/>
      <c r="G181" s="22"/>
      <c r="H181" s="22"/>
      <c r="I181" s="22"/>
      <c r="J181" s="22"/>
      <c r="K181" s="22"/>
      <c r="L181" s="29"/>
      <c r="M181" s="31" t="s">
        <v>159</v>
      </c>
    </row>
    <row r="182" spans="1:14" ht="67.5">
      <c r="A182" s="34" t="s">
        <v>0</v>
      </c>
      <c r="B182" s="34" t="s">
        <v>1</v>
      </c>
      <c r="C182" s="34" t="s">
        <v>2</v>
      </c>
      <c r="D182" s="34" t="s">
        <v>156</v>
      </c>
      <c r="E182" s="32" t="s">
        <v>99</v>
      </c>
      <c r="F182" s="32" t="s">
        <v>138</v>
      </c>
      <c r="G182" s="33" t="s">
        <v>100</v>
      </c>
      <c r="H182" s="33" t="s">
        <v>101</v>
      </c>
      <c r="I182" s="33" t="s">
        <v>102</v>
      </c>
      <c r="J182" s="34" t="s">
        <v>133</v>
      </c>
      <c r="K182" s="33" t="s">
        <v>113</v>
      </c>
      <c r="L182" s="43" t="s">
        <v>197</v>
      </c>
      <c r="M182" s="43" t="s">
        <v>134</v>
      </c>
      <c r="N182" s="43" t="s">
        <v>177</v>
      </c>
    </row>
    <row r="183" spans="1:14" ht="22.5">
      <c r="A183" s="91">
        <v>733100</v>
      </c>
      <c r="B183" s="92" t="s">
        <v>155</v>
      </c>
      <c r="C183" s="93">
        <f>D183+E183+F183+G183+H183+I183+J183+K183</f>
        <v>10707023.88</v>
      </c>
      <c r="D183" s="93">
        <v>0</v>
      </c>
      <c r="E183" s="93">
        <v>0</v>
      </c>
      <c r="F183" s="93"/>
      <c r="G183" s="93">
        <v>0</v>
      </c>
      <c r="H183" s="93">
        <v>0</v>
      </c>
      <c r="I183" s="93">
        <v>0</v>
      </c>
      <c r="J183" s="93">
        <v>0</v>
      </c>
      <c r="K183" s="94">
        <v>10707023.88</v>
      </c>
      <c r="L183" s="90">
        <v>11820000</v>
      </c>
      <c r="M183" s="90">
        <f>C183*100/L183</f>
        <v>90.58395837563452</v>
      </c>
      <c r="N183" s="90">
        <f>C183*100/558963217.66</f>
        <v>1.9155149286607893</v>
      </c>
    </row>
    <row r="184" spans="1:14" ht="22.5">
      <c r="A184" s="95">
        <v>741400</v>
      </c>
      <c r="B184" s="96" t="s">
        <v>118</v>
      </c>
      <c r="C184" s="93">
        <f aca="true" t="shared" si="31" ref="C184:C207">D184+E184+F184+G184+H184+I184+J184+K184</f>
        <v>52670</v>
      </c>
      <c r="D184" s="97">
        <v>0</v>
      </c>
      <c r="E184" s="97">
        <v>0</v>
      </c>
      <c r="F184" s="97">
        <v>52670</v>
      </c>
      <c r="G184" s="97">
        <v>0</v>
      </c>
      <c r="H184" s="97">
        <v>0</v>
      </c>
      <c r="I184" s="97">
        <v>0</v>
      </c>
      <c r="J184" s="97">
        <v>0</v>
      </c>
      <c r="K184" s="98"/>
      <c r="L184" s="90">
        <v>300000</v>
      </c>
      <c r="M184" s="90">
        <f aca="true" t="shared" si="32" ref="M184:M215">C184*100/L184</f>
        <v>17.55666666666667</v>
      </c>
      <c r="N184" s="90">
        <f aca="true" t="shared" si="33" ref="N184:N215">C184*100/558963217.66</f>
        <v>0.00942280249145795</v>
      </c>
    </row>
    <row r="185" spans="1:14" ht="12.75">
      <c r="A185" s="85">
        <v>742100</v>
      </c>
      <c r="B185" s="86" t="s">
        <v>178</v>
      </c>
      <c r="C185" s="93">
        <f t="shared" si="31"/>
        <v>31538645.38</v>
      </c>
      <c r="D185" s="87">
        <v>0</v>
      </c>
      <c r="E185" s="87">
        <v>0</v>
      </c>
      <c r="F185" s="87"/>
      <c r="G185" s="87">
        <f>G186+G187+G188+G189+G190</f>
        <v>30284927.66</v>
      </c>
      <c r="H185" s="87">
        <f>H186+H187+H188+H189+H190</f>
        <v>1253717.72</v>
      </c>
      <c r="I185" s="87">
        <v>0</v>
      </c>
      <c r="J185" s="87">
        <v>0</v>
      </c>
      <c r="K185" s="99">
        <v>0</v>
      </c>
      <c r="L185" s="90">
        <f>L186+L187+L188+L189+L190</f>
        <v>35920000</v>
      </c>
      <c r="M185" s="90">
        <f>C185*100/L185</f>
        <v>87.8024648663697</v>
      </c>
      <c r="N185" s="90">
        <f t="shared" si="33"/>
        <v>5.642347185568117</v>
      </c>
    </row>
    <row r="186" spans="1:14" ht="15.75" customHeight="1">
      <c r="A186" s="5">
        <v>742121</v>
      </c>
      <c r="B186" s="20" t="s">
        <v>142</v>
      </c>
      <c r="C186" s="148">
        <f t="shared" si="31"/>
        <v>9997337.399999999</v>
      </c>
      <c r="D186" s="6"/>
      <c r="E186" s="6"/>
      <c r="F186" s="6"/>
      <c r="G186" s="6">
        <f>1265969+8095426.06+302327.34+333615</f>
        <v>9997337.399999999</v>
      </c>
      <c r="H186" s="6"/>
      <c r="I186" s="6"/>
      <c r="J186" s="6"/>
      <c r="K186" s="6"/>
      <c r="L186" s="6">
        <v>11500000</v>
      </c>
      <c r="M186" s="44">
        <f t="shared" si="32"/>
        <v>86.93336869565216</v>
      </c>
      <c r="N186" s="71">
        <f t="shared" si="33"/>
        <v>1.788550137852017</v>
      </c>
    </row>
    <row r="187" spans="1:14" ht="24.75" customHeight="1">
      <c r="A187" s="5">
        <v>74212103</v>
      </c>
      <c r="B187" s="20" t="s">
        <v>157</v>
      </c>
      <c r="C187" s="148">
        <f t="shared" si="31"/>
        <v>4681429.4399999995</v>
      </c>
      <c r="D187" s="6"/>
      <c r="E187" s="6"/>
      <c r="F187" s="6"/>
      <c r="G187" s="7">
        <f>3670392+362708+648329.44</f>
        <v>4681429.4399999995</v>
      </c>
      <c r="H187" s="7"/>
      <c r="I187" s="8"/>
      <c r="J187" s="8"/>
      <c r="K187" s="8"/>
      <c r="L187" s="44">
        <v>4400000</v>
      </c>
      <c r="M187" s="44">
        <f t="shared" si="32"/>
        <v>106.39612363636363</v>
      </c>
      <c r="N187" s="71">
        <f t="shared" si="33"/>
        <v>0.8375201251341673</v>
      </c>
    </row>
    <row r="188" spans="1:14" ht="24" customHeight="1">
      <c r="A188" s="24">
        <v>74212107</v>
      </c>
      <c r="B188" s="20" t="s">
        <v>154</v>
      </c>
      <c r="C188" s="148">
        <f t="shared" si="31"/>
        <v>15552392.16</v>
      </c>
      <c r="D188" s="6"/>
      <c r="E188" s="6"/>
      <c r="F188" s="6"/>
      <c r="G188" s="7">
        <f>14347986.3+1204405.86</f>
        <v>15552392.16</v>
      </c>
      <c r="H188" s="7"/>
      <c r="I188" s="8"/>
      <c r="J188" s="8"/>
      <c r="K188" s="8"/>
      <c r="L188" s="44">
        <v>19000000</v>
      </c>
      <c r="M188" s="44">
        <f t="shared" si="32"/>
        <v>81.85469557894737</v>
      </c>
      <c r="N188" s="71">
        <f t="shared" si="33"/>
        <v>2.782364146447296</v>
      </c>
    </row>
    <row r="189" spans="1:14" ht="14.25" customHeight="1">
      <c r="A189" s="24">
        <v>7421611</v>
      </c>
      <c r="B189" s="5" t="s">
        <v>88</v>
      </c>
      <c r="C189" s="148">
        <f t="shared" si="31"/>
        <v>1253717.72</v>
      </c>
      <c r="D189" s="6"/>
      <c r="E189" s="6"/>
      <c r="F189" s="6"/>
      <c r="G189" s="7"/>
      <c r="H189" s="7">
        <v>1253717.72</v>
      </c>
      <c r="I189" s="8"/>
      <c r="J189" s="8"/>
      <c r="K189" s="8"/>
      <c r="L189" s="44">
        <v>960000</v>
      </c>
      <c r="M189" s="44">
        <f t="shared" si="32"/>
        <v>130.59559583333333</v>
      </c>
      <c r="N189" s="71">
        <f t="shared" si="33"/>
        <v>0.2242934204594832</v>
      </c>
    </row>
    <row r="190" spans="1:14" ht="22.5" customHeight="1">
      <c r="A190" s="24">
        <v>7421612</v>
      </c>
      <c r="B190" s="20" t="s">
        <v>89</v>
      </c>
      <c r="C190" s="148">
        <f t="shared" si="31"/>
        <v>53768.66</v>
      </c>
      <c r="D190" s="6"/>
      <c r="E190" s="6"/>
      <c r="F190" s="6"/>
      <c r="G190" s="7">
        <v>53768.66</v>
      </c>
      <c r="H190" s="7"/>
      <c r="I190" s="8"/>
      <c r="J190" s="8"/>
      <c r="K190" s="8"/>
      <c r="L190" s="44">
        <v>60000</v>
      </c>
      <c r="M190" s="44">
        <f t="shared" si="32"/>
        <v>89.61443333333334</v>
      </c>
      <c r="N190" s="71">
        <f t="shared" si="33"/>
        <v>0.00961935567515389</v>
      </c>
    </row>
    <row r="191" spans="1:14" ht="22.5" customHeight="1">
      <c r="A191" s="100">
        <v>744161</v>
      </c>
      <c r="B191" s="149"/>
      <c r="C191" s="93">
        <f t="shared" si="31"/>
        <v>159846</v>
      </c>
      <c r="D191" s="150"/>
      <c r="E191" s="150"/>
      <c r="F191" s="150"/>
      <c r="G191" s="150"/>
      <c r="H191" s="150"/>
      <c r="I191" s="98"/>
      <c r="J191" s="98">
        <v>159846</v>
      </c>
      <c r="K191" s="98"/>
      <c r="L191" s="88"/>
      <c r="M191" s="88"/>
      <c r="N191" s="90">
        <f t="shared" si="33"/>
        <v>0.028596872736844265</v>
      </c>
    </row>
    <row r="192" spans="1:14" ht="16.5" customHeight="1">
      <c r="A192" s="85">
        <v>745100</v>
      </c>
      <c r="B192" s="86" t="s">
        <v>179</v>
      </c>
      <c r="C192" s="93">
        <f t="shared" si="31"/>
        <v>276197.15</v>
      </c>
      <c r="D192" s="87">
        <v>0</v>
      </c>
      <c r="E192" s="87">
        <v>0</v>
      </c>
      <c r="F192" s="87"/>
      <c r="G192" s="87">
        <v>276197.15</v>
      </c>
      <c r="H192" s="87">
        <v>0</v>
      </c>
      <c r="I192" s="87">
        <v>0</v>
      </c>
      <c r="J192" s="87">
        <v>0</v>
      </c>
      <c r="K192" s="99">
        <v>0</v>
      </c>
      <c r="L192" s="90">
        <v>200000</v>
      </c>
      <c r="M192" s="90">
        <f t="shared" si="32"/>
        <v>138.098575</v>
      </c>
      <c r="N192" s="90">
        <f t="shared" si="33"/>
        <v>0.049412401616737905</v>
      </c>
    </row>
    <row r="193" spans="1:14" ht="24.75" customHeight="1">
      <c r="A193" s="85">
        <v>772100</v>
      </c>
      <c r="B193" s="86" t="s">
        <v>115</v>
      </c>
      <c r="C193" s="93">
        <f t="shared" si="31"/>
        <v>1174771.28</v>
      </c>
      <c r="D193" s="87">
        <v>0</v>
      </c>
      <c r="E193" s="87">
        <v>0</v>
      </c>
      <c r="F193" s="87"/>
      <c r="G193" s="87">
        <v>0</v>
      </c>
      <c r="H193" s="87">
        <v>0</v>
      </c>
      <c r="I193" s="87">
        <v>1174771.28</v>
      </c>
      <c r="J193" s="87">
        <v>0</v>
      </c>
      <c r="K193" s="99">
        <v>0</v>
      </c>
      <c r="L193" s="90">
        <v>1170000</v>
      </c>
      <c r="M193" s="90">
        <f t="shared" si="32"/>
        <v>100.40780170940171</v>
      </c>
      <c r="N193" s="90">
        <f t="shared" si="33"/>
        <v>0.21016969326138685</v>
      </c>
    </row>
    <row r="194" spans="1:14" ht="24.75" customHeight="1">
      <c r="A194" s="85">
        <v>781100</v>
      </c>
      <c r="B194" s="86" t="s">
        <v>75</v>
      </c>
      <c r="C194" s="93">
        <f t="shared" si="31"/>
        <v>515054063.96999997</v>
      </c>
      <c r="D194" s="87">
        <f>D195+D196+D197+D198+D199+D200+D201+D202+D203+D204+D205+D206+D207+D212+D213+D214</f>
        <v>509203173.96999997</v>
      </c>
      <c r="E194" s="87">
        <f aca="true" t="shared" si="34" ref="E194:K194">E195+E196+E197+E198+E199+E200+E201+E202+E203+E204+E205+E206+E207+E212+E213+E214</f>
        <v>5850890</v>
      </c>
      <c r="F194" s="87">
        <f t="shared" si="34"/>
        <v>0</v>
      </c>
      <c r="G194" s="87">
        <f t="shared" si="34"/>
        <v>0</v>
      </c>
      <c r="H194" s="87">
        <f t="shared" si="34"/>
        <v>0</v>
      </c>
      <c r="I194" s="87">
        <f t="shared" si="34"/>
        <v>0</v>
      </c>
      <c r="J194" s="87">
        <f t="shared" si="34"/>
        <v>0</v>
      </c>
      <c r="K194" s="87">
        <f t="shared" si="34"/>
        <v>0</v>
      </c>
      <c r="L194" s="90">
        <f>L195+L196+L197+L198+L199+L200+L201+L202+L204+L205+L206+L207+L212+L213+L214</f>
        <v>530401000</v>
      </c>
      <c r="M194" s="90">
        <f>C194*100/L194</f>
        <v>97.10654089453074</v>
      </c>
      <c r="N194" s="90">
        <f t="shared" si="33"/>
        <v>92.14453611566468</v>
      </c>
    </row>
    <row r="195" spans="1:14" ht="14.25" customHeight="1">
      <c r="A195" s="24">
        <v>781111101</v>
      </c>
      <c r="B195" s="5" t="s">
        <v>143</v>
      </c>
      <c r="C195" s="148">
        <f t="shared" si="31"/>
        <v>359563239.02</v>
      </c>
      <c r="D195" s="6">
        <v>359563239.02</v>
      </c>
      <c r="E195" s="6"/>
      <c r="F195" s="6"/>
      <c r="G195" s="7"/>
      <c r="H195" s="7"/>
      <c r="I195" s="8"/>
      <c r="J195" s="8"/>
      <c r="K195" s="4"/>
      <c r="L195" s="44">
        <v>363145000</v>
      </c>
      <c r="M195" s="44">
        <f t="shared" si="32"/>
        <v>99.01368296961269</v>
      </c>
      <c r="N195" s="71">
        <f t="shared" si="33"/>
        <v>64.32681572953003</v>
      </c>
    </row>
    <row r="196" spans="1:14" ht="14.25" customHeight="1">
      <c r="A196" s="24">
        <v>781111102</v>
      </c>
      <c r="B196" s="5" t="s">
        <v>144</v>
      </c>
      <c r="C196" s="148">
        <f t="shared" si="31"/>
        <v>10465694.77</v>
      </c>
      <c r="D196" s="6">
        <v>10465694.77</v>
      </c>
      <c r="E196" s="6"/>
      <c r="F196" s="6"/>
      <c r="G196" s="7"/>
      <c r="H196" s="7"/>
      <c r="I196" s="8"/>
      <c r="J196" s="8"/>
      <c r="K196" s="8"/>
      <c r="L196" s="44">
        <v>10786000</v>
      </c>
      <c r="M196" s="44">
        <f t="shared" si="32"/>
        <v>97.03036130168738</v>
      </c>
      <c r="N196" s="71">
        <f t="shared" si="33"/>
        <v>1.8723405117447207</v>
      </c>
    </row>
    <row r="197" spans="1:14" ht="14.25" customHeight="1">
      <c r="A197" s="24">
        <v>781111103</v>
      </c>
      <c r="B197" s="5" t="s">
        <v>71</v>
      </c>
      <c r="C197" s="148">
        <f t="shared" si="31"/>
        <v>18278320</v>
      </c>
      <c r="D197" s="6">
        <v>18278320</v>
      </c>
      <c r="E197" s="6"/>
      <c r="F197" s="6"/>
      <c r="G197" s="7"/>
      <c r="H197" s="7"/>
      <c r="I197" s="8"/>
      <c r="J197" s="8"/>
      <c r="K197" s="8"/>
      <c r="L197" s="44">
        <v>27000000</v>
      </c>
      <c r="M197" s="44">
        <f t="shared" si="32"/>
        <v>67.69748148148147</v>
      </c>
      <c r="N197" s="71">
        <f t="shared" si="33"/>
        <v>3.2700398563824886</v>
      </c>
    </row>
    <row r="198" spans="1:14" ht="21.75" customHeight="1">
      <c r="A198" s="24">
        <v>781111104</v>
      </c>
      <c r="B198" s="20" t="s">
        <v>72</v>
      </c>
      <c r="C198" s="148">
        <f t="shared" si="31"/>
        <v>25823154</v>
      </c>
      <c r="D198" s="6">
        <v>25823154</v>
      </c>
      <c r="E198" s="6"/>
      <c r="F198" s="6"/>
      <c r="G198" s="7"/>
      <c r="H198" s="7"/>
      <c r="I198" s="8"/>
      <c r="J198" s="8"/>
      <c r="K198" s="8"/>
      <c r="L198" s="44">
        <v>23499000</v>
      </c>
      <c r="M198" s="44">
        <f t="shared" si="32"/>
        <v>109.89043789097408</v>
      </c>
      <c r="N198" s="71">
        <f t="shared" si="33"/>
        <v>4.6198306407537935</v>
      </c>
    </row>
    <row r="199" spans="1:14" ht="14.25" customHeight="1">
      <c r="A199" s="24">
        <v>781111105</v>
      </c>
      <c r="B199" s="5" t="s">
        <v>73</v>
      </c>
      <c r="C199" s="148">
        <f t="shared" si="31"/>
        <v>17916290</v>
      </c>
      <c r="D199" s="6">
        <v>17916290</v>
      </c>
      <c r="E199" s="6"/>
      <c r="F199" s="6"/>
      <c r="G199" s="7"/>
      <c r="H199" s="7"/>
      <c r="I199" s="8"/>
      <c r="J199" s="8"/>
      <c r="K199" s="8"/>
      <c r="L199" s="44">
        <v>18097000</v>
      </c>
      <c r="M199" s="44">
        <f t="shared" si="32"/>
        <v>99.00143670221584</v>
      </c>
      <c r="N199" s="71">
        <f t="shared" si="33"/>
        <v>3.205271730580656</v>
      </c>
    </row>
    <row r="200" spans="1:14" ht="24" customHeight="1">
      <c r="A200" s="24">
        <v>781111106</v>
      </c>
      <c r="B200" s="20" t="s">
        <v>74</v>
      </c>
      <c r="C200" s="148">
        <f t="shared" si="31"/>
        <v>22299999.96</v>
      </c>
      <c r="D200" s="6">
        <v>22299999.96</v>
      </c>
      <c r="E200" s="6"/>
      <c r="F200" s="6"/>
      <c r="G200" s="7"/>
      <c r="H200" s="7"/>
      <c r="I200" s="8"/>
      <c r="J200" s="8"/>
      <c r="K200" s="8"/>
      <c r="L200" s="44">
        <v>22300000</v>
      </c>
      <c r="M200" s="44">
        <f t="shared" si="32"/>
        <v>99.9999998206278</v>
      </c>
      <c r="N200" s="71">
        <f t="shared" si="33"/>
        <v>3.9895290522612528</v>
      </c>
    </row>
    <row r="201" spans="1:14" ht="14.25" customHeight="1">
      <c r="A201" s="24">
        <v>781111113</v>
      </c>
      <c r="B201" s="5" t="s">
        <v>124</v>
      </c>
      <c r="C201" s="148">
        <f t="shared" si="31"/>
        <v>4299231</v>
      </c>
      <c r="D201" s="6">
        <v>4299231</v>
      </c>
      <c r="E201" s="6"/>
      <c r="F201" s="6"/>
      <c r="G201" s="7"/>
      <c r="H201" s="7"/>
      <c r="I201" s="8"/>
      <c r="J201" s="8"/>
      <c r="K201" s="8"/>
      <c r="L201" s="44">
        <v>4300000</v>
      </c>
      <c r="M201" s="44">
        <f t="shared" si="32"/>
        <v>99.98211627906977</v>
      </c>
      <c r="N201" s="71">
        <f t="shared" si="33"/>
        <v>0.7691438120021502</v>
      </c>
    </row>
    <row r="202" spans="1:14" ht="14.25" customHeight="1">
      <c r="A202" s="24">
        <v>781111114</v>
      </c>
      <c r="B202" s="5" t="s">
        <v>125</v>
      </c>
      <c r="C202" s="148">
        <f t="shared" si="31"/>
        <v>188061</v>
      </c>
      <c r="D202" s="6">
        <v>188061</v>
      </c>
      <c r="E202" s="6"/>
      <c r="F202" s="6"/>
      <c r="G202" s="7"/>
      <c r="H202" s="7"/>
      <c r="I202" s="8"/>
      <c r="J202" s="8"/>
      <c r="K202" s="8"/>
      <c r="L202" s="44">
        <v>200000</v>
      </c>
      <c r="M202" s="44">
        <f t="shared" si="32"/>
        <v>94.0305</v>
      </c>
      <c r="N202" s="71">
        <f t="shared" si="33"/>
        <v>0.03364461096157345</v>
      </c>
    </row>
    <row r="203" spans="1:14" ht="22.5" customHeight="1">
      <c r="A203" s="24">
        <v>781111115</v>
      </c>
      <c r="B203" s="20" t="s">
        <v>215</v>
      </c>
      <c r="C203" s="148">
        <f t="shared" si="31"/>
        <v>69526</v>
      </c>
      <c r="D203" s="6">
        <v>69526</v>
      </c>
      <c r="E203" s="6"/>
      <c r="F203" s="6"/>
      <c r="G203" s="7"/>
      <c r="H203" s="7"/>
      <c r="I203" s="8"/>
      <c r="J203" s="8"/>
      <c r="K203" s="8"/>
      <c r="L203" s="44"/>
      <c r="M203" s="44"/>
      <c r="N203" s="71">
        <f t="shared" si="33"/>
        <v>0.01243838553296194</v>
      </c>
    </row>
    <row r="204" spans="1:14" ht="12.75" customHeight="1">
      <c r="A204" s="24">
        <v>781111301</v>
      </c>
      <c r="B204" s="20" t="s">
        <v>145</v>
      </c>
      <c r="C204" s="148">
        <f t="shared" si="31"/>
        <v>47293407.49</v>
      </c>
      <c r="D204" s="6">
        <v>47293407.49</v>
      </c>
      <c r="E204" s="6"/>
      <c r="F204" s="6"/>
      <c r="G204" s="7"/>
      <c r="H204" s="7"/>
      <c r="I204" s="8"/>
      <c r="J204" s="8"/>
      <c r="K204" s="8"/>
      <c r="L204" s="44">
        <v>48225000</v>
      </c>
      <c r="M204" s="44">
        <f t="shared" si="32"/>
        <v>98.06823740798342</v>
      </c>
      <c r="N204" s="71">
        <f t="shared" si="33"/>
        <v>8.460915852027872</v>
      </c>
    </row>
    <row r="205" spans="1:14" ht="12.75" customHeight="1">
      <c r="A205" s="24">
        <v>781111302</v>
      </c>
      <c r="B205" s="20" t="s">
        <v>146</v>
      </c>
      <c r="C205" s="148">
        <f t="shared" si="31"/>
        <v>1063211.73</v>
      </c>
      <c r="D205" s="6">
        <v>1063211.73</v>
      </c>
      <c r="E205" s="6"/>
      <c r="F205" s="6"/>
      <c r="G205" s="7"/>
      <c r="H205" s="7"/>
      <c r="I205" s="8"/>
      <c r="J205" s="8"/>
      <c r="K205" s="8"/>
      <c r="L205" s="44">
        <v>1356000</v>
      </c>
      <c r="M205" s="44">
        <f t="shared" si="32"/>
        <v>78.40794469026548</v>
      </c>
      <c r="N205" s="71">
        <f t="shared" si="33"/>
        <v>0.19021139431158757</v>
      </c>
    </row>
    <row r="206" spans="1:14" ht="24.75" customHeight="1">
      <c r="A206" s="24">
        <v>781111304</v>
      </c>
      <c r="B206" s="20" t="s">
        <v>147</v>
      </c>
      <c r="C206" s="148">
        <f t="shared" si="31"/>
        <v>901875</v>
      </c>
      <c r="D206" s="6">
        <v>901875</v>
      </c>
      <c r="E206" s="6"/>
      <c r="F206" s="6"/>
      <c r="G206" s="7"/>
      <c r="H206" s="7"/>
      <c r="I206" s="8"/>
      <c r="J206" s="8"/>
      <c r="K206" s="8"/>
      <c r="L206" s="44">
        <v>4212000</v>
      </c>
      <c r="M206" s="44">
        <f t="shared" si="32"/>
        <v>21.412037037037038</v>
      </c>
      <c r="N206" s="71">
        <f t="shared" si="33"/>
        <v>0.16134782602968745</v>
      </c>
    </row>
    <row r="207" spans="1:14" ht="22.5" customHeight="1">
      <c r="A207" s="24">
        <v>781111313</v>
      </c>
      <c r="B207" s="20" t="s">
        <v>148</v>
      </c>
      <c r="C207" s="148">
        <f t="shared" si="31"/>
        <v>670802</v>
      </c>
      <c r="D207" s="6">
        <v>670802</v>
      </c>
      <c r="E207" s="6"/>
      <c r="F207" s="6"/>
      <c r="G207" s="7"/>
      <c r="H207" s="7"/>
      <c r="I207" s="8"/>
      <c r="J207" s="8"/>
      <c r="K207" s="8"/>
      <c r="L207" s="44">
        <v>700000</v>
      </c>
      <c r="M207" s="44">
        <f t="shared" si="32"/>
        <v>95.82885714285715</v>
      </c>
      <c r="N207" s="71">
        <f t="shared" si="33"/>
        <v>0.12000825435494543</v>
      </c>
    </row>
    <row r="208" spans="1:14" ht="22.5" customHeight="1">
      <c r="A208" s="11"/>
      <c r="B208" s="67"/>
      <c r="C208" s="13"/>
      <c r="D208" s="13"/>
      <c r="E208" s="13"/>
      <c r="F208" s="13"/>
      <c r="G208" s="14"/>
      <c r="H208" s="14"/>
      <c r="I208" s="13"/>
      <c r="J208" s="13"/>
      <c r="K208" s="13"/>
      <c r="L208" s="45"/>
      <c r="M208" s="45"/>
      <c r="N208" s="156"/>
    </row>
    <row r="209" spans="1:14" ht="22.5" customHeight="1">
      <c r="A209" s="21"/>
      <c r="B209" s="21"/>
      <c r="C209" s="47" t="s">
        <v>193</v>
      </c>
      <c r="D209" s="47"/>
      <c r="E209" s="47"/>
      <c r="F209" s="47"/>
      <c r="G209" s="47"/>
      <c r="H209" s="48"/>
      <c r="I209" s="48"/>
      <c r="J209" s="48"/>
      <c r="K209" s="10"/>
      <c r="L209" s="29"/>
      <c r="N209" s="156"/>
    </row>
    <row r="210" spans="1:15" ht="22.5" customHeight="1">
      <c r="A210" s="21" t="s">
        <v>95</v>
      </c>
      <c r="B210" s="21"/>
      <c r="C210" s="22"/>
      <c r="D210" s="22"/>
      <c r="E210" s="22"/>
      <c r="F210" s="22"/>
      <c r="G210" s="22"/>
      <c r="H210" s="22"/>
      <c r="I210" s="22"/>
      <c r="J210" s="22"/>
      <c r="K210" s="22"/>
      <c r="L210" s="29"/>
      <c r="M210" s="31" t="s">
        <v>160</v>
      </c>
      <c r="N210" s="156"/>
      <c r="O210" s="68"/>
    </row>
    <row r="211" spans="1:15" ht="66.75" customHeight="1">
      <c r="A211" s="34" t="s">
        <v>0</v>
      </c>
      <c r="B211" s="34" t="s">
        <v>1</v>
      </c>
      <c r="C211" s="34" t="s">
        <v>2</v>
      </c>
      <c r="D211" s="34" t="s">
        <v>156</v>
      </c>
      <c r="E211" s="32" t="s">
        <v>99</v>
      </c>
      <c r="F211" s="32" t="s">
        <v>138</v>
      </c>
      <c r="G211" s="33" t="s">
        <v>100</v>
      </c>
      <c r="H211" s="33" t="s">
        <v>101</v>
      </c>
      <c r="I211" s="33" t="s">
        <v>102</v>
      </c>
      <c r="J211" s="34" t="s">
        <v>133</v>
      </c>
      <c r="K211" s="33" t="s">
        <v>113</v>
      </c>
      <c r="L211" s="43" t="s">
        <v>197</v>
      </c>
      <c r="M211" s="43" t="s">
        <v>134</v>
      </c>
      <c r="N211" s="43" t="s">
        <v>177</v>
      </c>
      <c r="O211" s="68"/>
    </row>
    <row r="212" spans="1:15" ht="21.75" customHeight="1">
      <c r="A212" s="24">
        <v>781111314</v>
      </c>
      <c r="B212" s="20" t="s">
        <v>149</v>
      </c>
      <c r="C212" s="6">
        <f>D212+E212+F212+G212+H212+I212+J212+K212</f>
        <v>370362</v>
      </c>
      <c r="D212" s="6">
        <v>370362</v>
      </c>
      <c r="E212" s="6"/>
      <c r="F212" s="6"/>
      <c r="G212" s="7"/>
      <c r="H212" s="7"/>
      <c r="I212" s="6"/>
      <c r="J212" s="6"/>
      <c r="K212" s="6"/>
      <c r="L212" s="44">
        <v>200000</v>
      </c>
      <c r="M212" s="44">
        <f t="shared" si="32"/>
        <v>185.181</v>
      </c>
      <c r="N212" s="71">
        <f t="shared" si="33"/>
        <v>0.06625874266833776</v>
      </c>
      <c r="O212" s="68"/>
    </row>
    <row r="213" spans="1:15" ht="21" customHeight="1">
      <c r="A213" s="24">
        <v>781111408</v>
      </c>
      <c r="B213" s="20" t="s">
        <v>150</v>
      </c>
      <c r="C213" s="6">
        <f>D213+E213+F213+G213+H213+I213+J213+K213</f>
        <v>5364590</v>
      </c>
      <c r="D213" s="6"/>
      <c r="E213" s="6">
        <f>3489290+1875300</f>
        <v>5364590</v>
      </c>
      <c r="F213" s="6"/>
      <c r="G213" s="7"/>
      <c r="H213" s="7"/>
      <c r="I213" s="6"/>
      <c r="J213" s="6"/>
      <c r="K213" s="6"/>
      <c r="L213" s="44">
        <v>6010000</v>
      </c>
      <c r="M213" s="44">
        <f t="shared" si="32"/>
        <v>89.26106489184693</v>
      </c>
      <c r="N213" s="71">
        <f t="shared" si="33"/>
        <v>0.9597393586035771</v>
      </c>
      <c r="O213" s="68"/>
    </row>
    <row r="214" spans="1:15" ht="23.25" customHeight="1">
      <c r="A214" s="24">
        <v>781111409</v>
      </c>
      <c r="B214" s="20" t="s">
        <v>151</v>
      </c>
      <c r="C214" s="6">
        <f>D214+E214+F214+G214+H214+I214+J214+K214</f>
        <v>486300</v>
      </c>
      <c r="D214" s="6"/>
      <c r="E214" s="6">
        <f>451369+34931</f>
        <v>486300</v>
      </c>
      <c r="F214" s="6"/>
      <c r="G214" s="7"/>
      <c r="H214" s="7"/>
      <c r="I214" s="6"/>
      <c r="J214" s="6"/>
      <c r="K214" s="6"/>
      <c r="L214" s="44">
        <v>371000</v>
      </c>
      <c r="M214" s="44">
        <f t="shared" si="32"/>
        <v>131.07816711590297</v>
      </c>
      <c r="N214" s="71">
        <f t="shared" si="33"/>
        <v>0.08700035791904312</v>
      </c>
      <c r="O214" s="68"/>
    </row>
    <row r="215" spans="1:15" ht="14.25" customHeight="1">
      <c r="A215" s="100" t="s">
        <v>192</v>
      </c>
      <c r="B215" s="85" t="s">
        <v>194</v>
      </c>
      <c r="C215" s="87">
        <f>C194+C193+C192+C191+C185+C184+C183</f>
        <v>558963217.66</v>
      </c>
      <c r="D215" s="87">
        <f aca="true" t="shared" si="35" ref="D215:K215">D194+D193+D192+D191+D185+D184+D183</f>
        <v>509203173.96999997</v>
      </c>
      <c r="E215" s="87">
        <f t="shared" si="35"/>
        <v>5850890</v>
      </c>
      <c r="F215" s="87">
        <f t="shared" si="35"/>
        <v>52670</v>
      </c>
      <c r="G215" s="87">
        <f t="shared" si="35"/>
        <v>30561124.81</v>
      </c>
      <c r="H215" s="87">
        <f t="shared" si="35"/>
        <v>1253717.72</v>
      </c>
      <c r="I215" s="87">
        <f t="shared" si="35"/>
        <v>1174771.28</v>
      </c>
      <c r="J215" s="87">
        <f t="shared" si="35"/>
        <v>159846</v>
      </c>
      <c r="K215" s="87">
        <f t="shared" si="35"/>
        <v>10707023.88</v>
      </c>
      <c r="L215" s="90">
        <f>L194+L193+L192+L185+L184+L183</f>
        <v>579811000</v>
      </c>
      <c r="M215" s="90">
        <f t="shared" si="32"/>
        <v>96.40438309380126</v>
      </c>
      <c r="N215" s="90">
        <f t="shared" si="33"/>
        <v>100</v>
      </c>
      <c r="O215" s="68"/>
    </row>
    <row r="216" spans="1:15" ht="14.25" customHeight="1">
      <c r="A216" s="15"/>
      <c r="B216" s="69" t="s">
        <v>181</v>
      </c>
      <c r="C216" s="65">
        <f>C215*100/558963217.66</f>
        <v>100</v>
      </c>
      <c r="D216" s="160">
        <f>(D215+E215+F215)*100/558963217.66</f>
        <v>92.15395891815614</v>
      </c>
      <c r="E216" s="162"/>
      <c r="F216" s="161"/>
      <c r="G216" s="160">
        <f>(G215+H215)*100/558963217.66</f>
        <v>5.691759587184855</v>
      </c>
      <c r="H216" s="161"/>
      <c r="I216" s="65">
        <f>I215*100/558963217.66</f>
        <v>0.21016969326138685</v>
      </c>
      <c r="J216" s="65">
        <f>J215*100/558963217.66</f>
        <v>0.028596872736844265</v>
      </c>
      <c r="K216" s="65">
        <f>K215*100/558963217.66</f>
        <v>1.9155149286607893</v>
      </c>
      <c r="L216" s="66"/>
      <c r="M216" s="66"/>
      <c r="N216" s="44"/>
      <c r="O216" s="68"/>
    </row>
    <row r="217" spans="1:12" ht="12.75">
      <c r="A217" s="15"/>
      <c r="B217" s="15"/>
      <c r="C217" s="13"/>
      <c r="D217" s="13"/>
      <c r="E217" s="13"/>
      <c r="F217" s="13"/>
      <c r="G217" s="13"/>
      <c r="H217" s="13"/>
      <c r="I217" s="13"/>
      <c r="J217" s="13"/>
      <c r="K217" s="13"/>
      <c r="L217" s="29"/>
    </row>
    <row r="218" spans="1:12" ht="12.75">
      <c r="A218" s="10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29"/>
    </row>
    <row r="219" spans="1:12" ht="12.75">
      <c r="A219" s="10"/>
      <c r="B219" s="25" t="s">
        <v>182</v>
      </c>
      <c r="C219" s="12"/>
      <c r="D219" s="12"/>
      <c r="E219" s="25"/>
      <c r="F219" s="26"/>
      <c r="G219" s="27"/>
      <c r="H219" s="28"/>
      <c r="I219" s="10"/>
      <c r="J219" s="10"/>
      <c r="K219" s="10"/>
      <c r="L219" s="29"/>
    </row>
    <row r="220" spans="3:11" ht="12.75">
      <c r="C220" s="29"/>
      <c r="D220" s="29"/>
      <c r="E220" s="29"/>
      <c r="F220" s="29"/>
      <c r="G220" s="30"/>
      <c r="H220" s="30"/>
      <c r="I220" s="29"/>
      <c r="J220" s="29"/>
      <c r="K220" s="29"/>
    </row>
    <row r="221" spans="2:12" ht="33.75">
      <c r="B221" s="34" t="s">
        <v>1</v>
      </c>
      <c r="C221" s="34" t="s">
        <v>2</v>
      </c>
      <c r="D221" s="34" t="s">
        <v>156</v>
      </c>
      <c r="E221" s="32" t="s">
        <v>99</v>
      </c>
      <c r="F221" s="32" t="s">
        <v>138</v>
      </c>
      <c r="G221" s="33" t="s">
        <v>100</v>
      </c>
      <c r="H221" s="33" t="s">
        <v>101</v>
      </c>
      <c r="I221" s="33" t="s">
        <v>102</v>
      </c>
      <c r="J221" s="34" t="s">
        <v>133</v>
      </c>
      <c r="K221" s="33" t="s">
        <v>113</v>
      </c>
      <c r="L221" s="43" t="s">
        <v>197</v>
      </c>
    </row>
    <row r="222" spans="2:12" ht="12.75">
      <c r="B222" s="85" t="s">
        <v>194</v>
      </c>
      <c r="C222" s="87">
        <f>C215</f>
        <v>558963217.66</v>
      </c>
      <c r="D222" s="87">
        <f aca="true" t="shared" si="36" ref="D222:L222">D215</f>
        <v>509203173.96999997</v>
      </c>
      <c r="E222" s="87">
        <f t="shared" si="36"/>
        <v>5850890</v>
      </c>
      <c r="F222" s="87">
        <f t="shared" si="36"/>
        <v>52670</v>
      </c>
      <c r="G222" s="87">
        <f t="shared" si="36"/>
        <v>30561124.81</v>
      </c>
      <c r="H222" s="87">
        <f t="shared" si="36"/>
        <v>1253717.72</v>
      </c>
      <c r="I222" s="87">
        <f t="shared" si="36"/>
        <v>1174771.28</v>
      </c>
      <c r="J222" s="87">
        <f t="shared" si="36"/>
        <v>159846</v>
      </c>
      <c r="K222" s="87">
        <f t="shared" si="36"/>
        <v>10707023.88</v>
      </c>
      <c r="L222" s="87">
        <f t="shared" si="36"/>
        <v>579811000</v>
      </c>
    </row>
    <row r="223" spans="2:12" ht="22.5">
      <c r="B223" s="73" t="s">
        <v>195</v>
      </c>
      <c r="C223" s="71">
        <f>C152</f>
        <v>552053223.7599999</v>
      </c>
      <c r="D223" s="71">
        <f aca="true" t="shared" si="37" ref="D223:L223">D152</f>
        <v>514665067.65999997</v>
      </c>
      <c r="E223" s="71">
        <f t="shared" si="37"/>
        <v>5850890</v>
      </c>
      <c r="F223" s="71">
        <f t="shared" si="37"/>
        <v>52670</v>
      </c>
      <c r="G223" s="71">
        <f t="shared" si="37"/>
        <v>26148639.179999996</v>
      </c>
      <c r="H223" s="71">
        <f t="shared" si="37"/>
        <v>1200267.17</v>
      </c>
      <c r="I223" s="71">
        <f t="shared" si="37"/>
        <v>504097.07</v>
      </c>
      <c r="J223" s="71">
        <f t="shared" si="37"/>
        <v>39480</v>
      </c>
      <c r="K223" s="71">
        <f t="shared" si="37"/>
        <v>3592112.68</v>
      </c>
      <c r="L223" s="71">
        <f t="shared" si="37"/>
        <v>567241000</v>
      </c>
    </row>
    <row r="224" spans="2:12" ht="12.75">
      <c r="B224" s="70" t="s">
        <v>153</v>
      </c>
      <c r="C224" s="46">
        <f>C172</f>
        <v>10678545.780000001</v>
      </c>
      <c r="D224" s="46">
        <f aca="true" t="shared" si="38" ref="D224:L224">D172</f>
        <v>0</v>
      </c>
      <c r="E224" s="46">
        <f t="shared" si="38"/>
        <v>0</v>
      </c>
      <c r="F224" s="46">
        <f t="shared" si="38"/>
        <v>0</v>
      </c>
      <c r="G224" s="46">
        <f t="shared" si="38"/>
        <v>3407305.58</v>
      </c>
      <c r="H224" s="46">
        <f t="shared" si="38"/>
        <v>94469</v>
      </c>
      <c r="I224" s="46">
        <f t="shared" si="38"/>
        <v>0</v>
      </c>
      <c r="J224" s="46">
        <f t="shared" si="38"/>
        <v>61860</v>
      </c>
      <c r="K224" s="46">
        <f t="shared" si="38"/>
        <v>7114911.2</v>
      </c>
      <c r="L224" s="46">
        <f t="shared" si="38"/>
        <v>12570000</v>
      </c>
    </row>
    <row r="225" spans="2:12" ht="12.75">
      <c r="B225" s="113" t="s">
        <v>183</v>
      </c>
      <c r="C225" s="90">
        <f>C223+C224</f>
        <v>562731769.5399998</v>
      </c>
      <c r="D225" s="90">
        <f aca="true" t="shared" si="39" ref="D225:L225">D223+D224</f>
        <v>514665067.65999997</v>
      </c>
      <c r="E225" s="90">
        <f t="shared" si="39"/>
        <v>5850890</v>
      </c>
      <c r="F225" s="90">
        <f t="shared" si="39"/>
        <v>52670</v>
      </c>
      <c r="G225" s="90">
        <f t="shared" si="39"/>
        <v>29555944.759999998</v>
      </c>
      <c r="H225" s="90">
        <f t="shared" si="39"/>
        <v>1294736.17</v>
      </c>
      <c r="I225" s="90">
        <f t="shared" si="39"/>
        <v>504097.07</v>
      </c>
      <c r="J225" s="90">
        <f t="shared" si="39"/>
        <v>101340</v>
      </c>
      <c r="K225" s="90">
        <f t="shared" si="39"/>
        <v>10707023.88</v>
      </c>
      <c r="L225" s="90">
        <f t="shared" si="39"/>
        <v>579811000</v>
      </c>
    </row>
    <row r="226" spans="2:12" ht="12.75">
      <c r="B226" s="85" t="s">
        <v>184</v>
      </c>
      <c r="C226" s="90">
        <f>C222-C225</f>
        <v>-3768551.879999876</v>
      </c>
      <c r="D226" s="90">
        <f aca="true" t="shared" si="40" ref="D226:L226">D222-D225</f>
        <v>-5461893.689999998</v>
      </c>
      <c r="E226" s="90">
        <f t="shared" si="40"/>
        <v>0</v>
      </c>
      <c r="F226" s="90">
        <f t="shared" si="40"/>
        <v>0</v>
      </c>
      <c r="G226" s="90">
        <f t="shared" si="40"/>
        <v>1005180.0500000007</v>
      </c>
      <c r="H226" s="90">
        <f t="shared" si="40"/>
        <v>-41018.44999999995</v>
      </c>
      <c r="I226" s="90">
        <f t="shared" si="40"/>
        <v>670674.21</v>
      </c>
      <c r="J226" s="90">
        <f t="shared" si="40"/>
        <v>58506</v>
      </c>
      <c r="K226" s="90">
        <f t="shared" si="40"/>
        <v>0</v>
      </c>
      <c r="L226" s="90">
        <f t="shared" si="40"/>
        <v>0</v>
      </c>
    </row>
    <row r="227" spans="2:12" ht="12.75">
      <c r="B227" s="72" t="s">
        <v>188</v>
      </c>
      <c r="C227" s="44">
        <f>C228+C229</f>
        <v>11338512.43</v>
      </c>
      <c r="D227" s="101"/>
      <c r="E227" s="101"/>
      <c r="F227" s="101"/>
      <c r="G227" s="101"/>
      <c r="H227" s="101"/>
      <c r="I227" s="101"/>
      <c r="J227" s="101"/>
      <c r="K227" s="101"/>
      <c r="L227" s="101"/>
    </row>
    <row r="228" spans="2:12" ht="22.5">
      <c r="B228" s="104" t="s">
        <v>185</v>
      </c>
      <c r="C228" s="44">
        <v>10364720.75</v>
      </c>
      <c r="D228" s="101"/>
      <c r="E228" s="101"/>
      <c r="F228" s="101"/>
      <c r="G228" s="101"/>
      <c r="H228" s="101"/>
      <c r="I228" s="101"/>
      <c r="J228" s="101"/>
      <c r="K228" s="101"/>
      <c r="L228" s="101"/>
    </row>
    <row r="229" spans="2:12" ht="22.5">
      <c r="B229" s="104" t="s">
        <v>216</v>
      </c>
      <c r="C229" s="44">
        <v>973791.68</v>
      </c>
      <c r="D229" s="101"/>
      <c r="E229" s="101"/>
      <c r="F229" s="101"/>
      <c r="G229" s="44"/>
      <c r="H229" s="101"/>
      <c r="I229" s="101"/>
      <c r="J229" s="101"/>
      <c r="K229" s="101"/>
      <c r="L229" s="101"/>
    </row>
    <row r="230" spans="2:12" ht="12.75">
      <c r="B230" s="103" t="s">
        <v>186</v>
      </c>
      <c r="C230" s="44"/>
      <c r="D230" s="101"/>
      <c r="E230" s="101"/>
      <c r="F230" s="101"/>
      <c r="G230" s="101"/>
      <c r="H230" s="101"/>
      <c r="I230" s="101"/>
      <c r="J230" s="101"/>
      <c r="K230" s="101"/>
      <c r="L230" s="101"/>
    </row>
    <row r="231" spans="2:12" ht="22.5">
      <c r="B231" s="114" t="s">
        <v>187</v>
      </c>
      <c r="C231" s="90">
        <f>C226+C227</f>
        <v>7569960.550000124</v>
      </c>
      <c r="D231" s="151"/>
      <c r="E231" s="151"/>
      <c r="F231" s="151"/>
      <c r="G231" s="151"/>
      <c r="H231" s="151"/>
      <c r="I231" s="151"/>
      <c r="J231" s="151"/>
      <c r="K231" s="151"/>
      <c r="L231" s="151"/>
    </row>
    <row r="232" spans="3:12" ht="12.75"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</row>
    <row r="235" ht="12.75">
      <c r="C235" s="157"/>
    </row>
  </sheetData>
  <sheetProtection/>
  <mergeCells count="6">
    <mergeCell ref="D153:F153"/>
    <mergeCell ref="G153:H153"/>
    <mergeCell ref="G174:H174"/>
    <mergeCell ref="D174:F174"/>
    <mergeCell ref="D216:F216"/>
    <mergeCell ref="G216:H2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sneza</dc:creator>
  <cp:keywords/>
  <dc:description/>
  <cp:lastModifiedBy>goca</cp:lastModifiedBy>
  <cp:lastPrinted>2016-05-13T13:11:10Z</cp:lastPrinted>
  <dcterms:created xsi:type="dcterms:W3CDTF">2015-02-12T07:59:25Z</dcterms:created>
  <dcterms:modified xsi:type="dcterms:W3CDTF">2016-05-13T13:12:09Z</dcterms:modified>
  <cp:category/>
  <cp:version/>
  <cp:contentType/>
  <cp:contentStatus/>
</cp:coreProperties>
</file>